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1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narejnaya\Downloads\Telegram Desktop\"/>
    </mc:Choice>
  </mc:AlternateContent>
  <xr:revisionPtr revIDLastSave="0" documentId="13_ncr:1_{1B8D31FE-0212-4ABE-BAA9-B64234978D76}" xr6:coauthVersionLast="47" xr6:coauthVersionMax="47" xr10:uidLastSave="{00000000-0000-0000-0000-000000000000}"/>
  <bookViews>
    <workbookView xWindow="-28920" yWindow="-1035" windowWidth="29040" windowHeight="15840" tabRatio="938" xr2:uid="{00000000-000D-0000-FFFF-FFFF00000000}"/>
  </bookViews>
  <sheets>
    <sheet name="СВОДНАЯ" sheetId="21" r:id="rId1"/>
    <sheet name="Ф-2.2.1 КЖ" sheetId="23" r:id="rId2"/>
    <sheet name="Ф-2.2.2 Рампа" sheetId="24" r:id="rId3"/>
    <sheet name="Ф-2.2.3 Переходы" sheetId="27" r:id="rId4"/>
    <sheet name="Ф-2.2.4 Наливные полы" sheetId="25" r:id="rId5"/>
    <sheet name="Ф-2.2.5 АР" sheetId="26" r:id="rId6"/>
    <sheet name="Ф-2.2.6 Противпож.водопр" sheetId="28" r:id="rId7"/>
    <sheet name="Ф-2.2.7 Вентиляция" sheetId="29" r:id="rId8"/>
    <sheet name="Ф-2.2.8 Дымоудаление" sheetId="30" r:id="rId9"/>
    <sheet name="Ф-2.2.9 Спринкл.пожаротуш" sheetId="31" r:id="rId10"/>
    <sheet name="Ф-2.2.10 Оросит.сеть" sheetId="32" r:id="rId11"/>
    <sheet name="Ф-2.2.11 Дренчер.завеса" sheetId="33" r:id="rId12"/>
    <sheet name="Ф-2.2.12 Сброс условно-чист.вод" sheetId="34" r:id="rId13"/>
    <sheet name="Ф-2.2.13 ПС" sheetId="35" r:id="rId14"/>
    <sheet name="Ф-2.2.14 ЭОМ" sheetId="36" r:id="rId15"/>
    <sheet name="Ф-2.2.15 Оснащен.парковки" sheetId="15" r:id="rId16"/>
  </sheets>
  <externalReferences>
    <externalReference r:id="rId17"/>
  </externalReferences>
  <definedNames>
    <definedName name="_263_ПРОВЕРКА_20СВОДНЫХ_20РАСЧЕТОВ" localSheetId="0">[1]Лист1!$B$1:$C$11</definedName>
    <definedName name="_xlnm._FilterDatabase" localSheetId="1" hidden="1">'Ф-2.2.1 КЖ'!$A$14:$O$125</definedName>
    <definedName name="_xlnm._FilterDatabase" localSheetId="10" hidden="1">'Ф-2.2.10 Оросит.сеть'!$A$11:$I$55</definedName>
    <definedName name="_xlnm._FilterDatabase" localSheetId="11" hidden="1">'Ф-2.2.11 Дренчер.завеса'!$A$9:$I$37</definedName>
    <definedName name="_xlnm._FilterDatabase" localSheetId="12" hidden="1">'Ф-2.2.12 Сброс условно-чист.вод'!$A$10:$H$31</definedName>
    <definedName name="_xlnm._FilterDatabase" localSheetId="13" hidden="1">'Ф-2.2.13 ПС'!$A$12:$H$43</definedName>
    <definedName name="_xlnm._FilterDatabase" localSheetId="14" hidden="1">'Ф-2.2.14 ЭОМ'!$A$14:$I$143</definedName>
    <definedName name="_xlnm._FilterDatabase" localSheetId="2" hidden="1">'Ф-2.2.2 Рампа'!$A$17:$I$44</definedName>
    <definedName name="_xlnm._FilterDatabase" localSheetId="3" hidden="1">'Ф-2.2.3 Переходы'!$B$4:$B$1486</definedName>
    <definedName name="_xlnm._FilterDatabase" localSheetId="6" hidden="1">'Ф-2.2.6 Противпож.водопр'!$A$9:$H$41</definedName>
    <definedName name="_xlnm._FilterDatabase" localSheetId="7" hidden="1">'Ф-2.2.7 Вентиляция'!$A$10:$M$83</definedName>
    <definedName name="_xlnm._FilterDatabase" localSheetId="8" hidden="1">'Ф-2.2.8 Дымоудаление'!$A$10:$M$42</definedName>
    <definedName name="_xlnm._FilterDatabase" localSheetId="9" hidden="1">'Ф-2.2.9 Спринкл.пожаротуш'!$A$15:$I$90</definedName>
    <definedName name="_xlnm.Print_Titles" localSheetId="1">'Ф-2.2.1 КЖ'!$13:$13</definedName>
    <definedName name="_xlnm.Print_Titles" localSheetId="2">'Ф-2.2.2 Рампа'!$16:$16</definedName>
    <definedName name="_xlnm.Print_Titles" localSheetId="5">'Ф-2.2.5 АР'!#REF!</definedName>
    <definedName name="_xlnm.Print_Area" localSheetId="10">'Ф-2.2.10 Оросит.сеть'!$A$1:$I$56</definedName>
    <definedName name="_xlnm.Print_Area" localSheetId="11">'Ф-2.2.11 Дренчер.завеса'!$A$3:$I$38</definedName>
    <definedName name="_xlnm.Print_Area" localSheetId="12">'Ф-2.2.12 Сброс условно-чист.вод'!$A$1:$I$32</definedName>
    <definedName name="_xlnm.Print_Area" localSheetId="3">'Ф-2.2.3 Переходы'!$A$1:$I$307</definedName>
    <definedName name="_xlnm.Print_Area" localSheetId="6">'Ф-2.2.6 Противпож.водопр'!$A$1:$I$42</definedName>
    <definedName name="_xlnm.Print_Area" localSheetId="9">'Ф-2.2.9 Спринкл.пожаротуш'!$A$1:$I$90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21" l="1"/>
  <c r="D11" i="21"/>
  <c r="D19" i="21"/>
  <c r="E14" i="21"/>
  <c r="E12" i="21"/>
  <c r="C11" i="21"/>
  <c r="C12" i="21"/>
  <c r="D12" i="21" s="1"/>
  <c r="C13" i="21"/>
  <c r="E13" i="21" s="1"/>
  <c r="C14" i="21"/>
  <c r="D14" i="21" s="1"/>
  <c r="C15" i="21"/>
  <c r="E15" i="21" s="1"/>
  <c r="C16" i="21"/>
  <c r="D16" i="21" s="1"/>
  <c r="C17" i="21"/>
  <c r="E17" i="21" s="1"/>
  <c r="C18" i="21"/>
  <c r="E18" i="21" s="1"/>
  <c r="C19" i="21"/>
  <c r="E19" i="21" s="1"/>
  <c r="C20" i="21"/>
  <c r="D20" i="21" s="1"/>
  <c r="C21" i="21"/>
  <c r="E21" i="21" s="1"/>
  <c r="C22" i="21"/>
  <c r="D22" i="21" s="1"/>
  <c r="C23" i="21"/>
  <c r="E23" i="21" s="1"/>
  <c r="C24" i="21"/>
  <c r="D24" i="21" s="1"/>
  <c r="H130" i="27"/>
  <c r="G306" i="27"/>
  <c r="H305" i="27"/>
  <c r="G304" i="27"/>
  <c r="H303" i="27"/>
  <c r="G302" i="27"/>
  <c r="H301" i="27"/>
  <c r="G300" i="27"/>
  <c r="G299" i="27"/>
  <c r="H298" i="27"/>
  <c r="G297" i="27"/>
  <c r="G295" i="27"/>
  <c r="H294" i="27"/>
  <c r="G293" i="27"/>
  <c r="G292" i="27"/>
  <c r="H291" i="27"/>
  <c r="G290" i="27"/>
  <c r="I290" i="27" s="1"/>
  <c r="G289" i="27"/>
  <c r="I289" i="27" s="1"/>
  <c r="G288" i="27"/>
  <c r="I288" i="27" s="1"/>
  <c r="G287" i="27"/>
  <c r="G286" i="27"/>
  <c r="I286" i="27" s="1"/>
  <c r="G285" i="27"/>
  <c r="H284" i="27"/>
  <c r="G282" i="27"/>
  <c r="I282" i="27" s="1"/>
  <c r="G281" i="27"/>
  <c r="I281" i="27" s="1"/>
  <c r="G280" i="27"/>
  <c r="I280" i="27" s="1"/>
  <c r="G279" i="27"/>
  <c r="H278" i="27"/>
  <c r="G276" i="27"/>
  <c r="I276" i="27" s="1"/>
  <c r="G275" i="27"/>
  <c r="G274" i="27"/>
  <c r="I274" i="27" s="1"/>
  <c r="G273" i="27"/>
  <c r="H272" i="27"/>
  <c r="G270" i="27"/>
  <c r="H269" i="27"/>
  <c r="G268" i="27"/>
  <c r="I268" i="27" s="1"/>
  <c r="G267" i="27"/>
  <c r="I267" i="27" s="1"/>
  <c r="G266" i="27"/>
  <c r="H265" i="27"/>
  <c r="G263" i="27"/>
  <c r="I263" i="27" s="1"/>
  <c r="G262" i="27"/>
  <c r="G261" i="27"/>
  <c r="I261" i="27" s="1"/>
  <c r="G260" i="27"/>
  <c r="I260" i="27" s="1"/>
  <c r="G259" i="27"/>
  <c r="H258" i="27"/>
  <c r="I258" i="27" s="1"/>
  <c r="G257" i="27"/>
  <c r="H256" i="27"/>
  <c r="G254" i="27"/>
  <c r="H253" i="27"/>
  <c r="G252" i="27"/>
  <c r="H251" i="27"/>
  <c r="G250" i="27"/>
  <c r="H249" i="27"/>
  <c r="G248" i="27"/>
  <c r="G247" i="27"/>
  <c r="H246" i="27"/>
  <c r="G245" i="27"/>
  <c r="G243" i="27"/>
  <c r="H242" i="27"/>
  <c r="I242" i="27" s="1"/>
  <c r="G241" i="27"/>
  <c r="G240" i="27"/>
  <c r="H239" i="27"/>
  <c r="G238" i="27"/>
  <c r="I238" i="27" s="1"/>
  <c r="G237" i="27"/>
  <c r="I237" i="27" s="1"/>
  <c r="G236" i="27"/>
  <c r="I236" i="27" s="1"/>
  <c r="G235" i="27"/>
  <c r="I235" i="27" s="1"/>
  <c r="G234" i="27"/>
  <c r="G233" i="27"/>
  <c r="H232" i="27"/>
  <c r="G230" i="27"/>
  <c r="G229" i="27"/>
  <c r="I229" i="27" s="1"/>
  <c r="G228" i="27"/>
  <c r="I228" i="27" s="1"/>
  <c r="G227" i="27"/>
  <c r="H226" i="27"/>
  <c r="G224" i="27"/>
  <c r="H223" i="27"/>
  <c r="G222" i="27"/>
  <c r="I222" i="27" s="1"/>
  <c r="G221" i="27"/>
  <c r="I221" i="27" s="1"/>
  <c r="G220" i="27"/>
  <c r="H219" i="27"/>
  <c r="I219" i="27" s="1"/>
  <c r="G217" i="27"/>
  <c r="I217" i="27" s="1"/>
  <c r="G216" i="27"/>
  <c r="I216" i="27" s="1"/>
  <c r="G215" i="27"/>
  <c r="I215" i="27" s="1"/>
  <c r="G214" i="27"/>
  <c r="G213" i="27"/>
  <c r="H212" i="27"/>
  <c r="I212" i="27" s="1"/>
  <c r="G211" i="27"/>
  <c r="H210" i="27"/>
  <c r="G208" i="27"/>
  <c r="H207" i="27"/>
  <c r="H205" i="27"/>
  <c r="G204" i="27"/>
  <c r="H203" i="27"/>
  <c r="G202" i="27"/>
  <c r="G201" i="27"/>
  <c r="H200" i="27"/>
  <c r="G199" i="27"/>
  <c r="H198" i="27"/>
  <c r="G197" i="27"/>
  <c r="H196" i="27"/>
  <c r="G195" i="27"/>
  <c r="G194" i="27"/>
  <c r="H193" i="27"/>
  <c r="G192" i="27"/>
  <c r="G191" i="27"/>
  <c r="H190" i="27"/>
  <c r="G189" i="27"/>
  <c r="H188" i="27"/>
  <c r="I188" i="27" s="1"/>
  <c r="G187" i="27"/>
  <c r="H186" i="27"/>
  <c r="H185" i="27"/>
  <c r="G184" i="27"/>
  <c r="H183" i="27"/>
  <c r="H182" i="27"/>
  <c r="G182" i="27"/>
  <c r="G181" i="27"/>
  <c r="I181" i="27" s="1"/>
  <c r="G180" i="27"/>
  <c r="I180" i="27" s="1"/>
  <c r="H179" i="27"/>
  <c r="G178" i="27"/>
  <c r="H177" i="27"/>
  <c r="G176" i="27"/>
  <c r="H175" i="27"/>
  <c r="H174" i="27"/>
  <c r="G173" i="27"/>
  <c r="H172" i="27"/>
  <c r="G170" i="27"/>
  <c r="G169" i="27"/>
  <c r="I169" i="27" s="1"/>
  <c r="H168" i="27"/>
  <c r="G167" i="27"/>
  <c r="H166" i="27"/>
  <c r="G165" i="27"/>
  <c r="H164" i="27"/>
  <c r="H163" i="27"/>
  <c r="G162" i="27"/>
  <c r="I162" i="27" s="1"/>
  <c r="H161" i="27"/>
  <c r="G159" i="27"/>
  <c r="H158" i="27"/>
  <c r="I158" i="27" s="1"/>
  <c r="G157" i="27"/>
  <c r="I157" i="27" s="1"/>
  <c r="G156" i="27"/>
  <c r="I156" i="27" s="1"/>
  <c r="G155" i="27"/>
  <c r="H154" i="27"/>
  <c r="G152" i="27"/>
  <c r="H151" i="27"/>
  <c r="G150" i="27"/>
  <c r="G149" i="27"/>
  <c r="I149" i="27" s="1"/>
  <c r="G148" i="27"/>
  <c r="H147" i="27"/>
  <c r="G145" i="27"/>
  <c r="G144" i="27"/>
  <c r="G143" i="27"/>
  <c r="G142" i="27"/>
  <c r="I142" i="27" s="1"/>
  <c r="G141" i="27"/>
  <c r="I141" i="27" s="1"/>
  <c r="G140" i="27"/>
  <c r="H139" i="27"/>
  <c r="H138" i="27"/>
  <c r="G138" i="27"/>
  <c r="G137" i="27"/>
  <c r="I137" i="27" s="1"/>
  <c r="G136" i="27"/>
  <c r="I136" i="27" s="1"/>
  <c r="G135" i="27"/>
  <c r="I135" i="27" s="1"/>
  <c r="G134" i="27"/>
  <c r="H133" i="27"/>
  <c r="G131" i="27"/>
  <c r="G129" i="27"/>
  <c r="G128" i="27"/>
  <c r="G127" i="27"/>
  <c r="H126" i="27"/>
  <c r="G124" i="27"/>
  <c r="I124" i="27" s="1"/>
  <c r="G123" i="27"/>
  <c r="I123" i="27" s="1"/>
  <c r="G122" i="27"/>
  <c r="G121" i="27"/>
  <c r="I121" i="27" s="1"/>
  <c r="G120" i="27"/>
  <c r="H119" i="27"/>
  <c r="G118" i="27"/>
  <c r="H117" i="27"/>
  <c r="G115" i="27"/>
  <c r="H114" i="27"/>
  <c r="G113" i="27"/>
  <c r="H112" i="27"/>
  <c r="G111" i="27"/>
  <c r="H110" i="27"/>
  <c r="G109" i="27"/>
  <c r="G108" i="27"/>
  <c r="H107" i="27"/>
  <c r="G106" i="27"/>
  <c r="H105" i="27"/>
  <c r="G104" i="27"/>
  <c r="H103" i="27"/>
  <c r="G102" i="27"/>
  <c r="G101" i="27"/>
  <c r="H100" i="27"/>
  <c r="I100" i="27" s="1"/>
  <c r="G99" i="27"/>
  <c r="G98" i="27"/>
  <c r="I98" i="27" s="1"/>
  <c r="G97" i="27"/>
  <c r="G96" i="27"/>
  <c r="G95" i="27"/>
  <c r="G94" i="27"/>
  <c r="H93" i="27"/>
  <c r="G91" i="27"/>
  <c r="I91" i="27" s="1"/>
  <c r="G90" i="27"/>
  <c r="G89" i="27"/>
  <c r="I89" i="27" s="1"/>
  <c r="G88" i="27"/>
  <c r="H87" i="27"/>
  <c r="G85" i="27"/>
  <c r="H84" i="27"/>
  <c r="G83" i="27"/>
  <c r="G82" i="27"/>
  <c r="I82" i="27" s="1"/>
  <c r="G81" i="27"/>
  <c r="H80" i="27"/>
  <c r="G78" i="27"/>
  <c r="I78" i="27" s="1"/>
  <c r="G77" i="27"/>
  <c r="I77" i="27" s="1"/>
  <c r="G76" i="27"/>
  <c r="I76" i="27" s="1"/>
  <c r="G75" i="27"/>
  <c r="I75" i="27" s="1"/>
  <c r="G74" i="27"/>
  <c r="H73" i="27"/>
  <c r="I73" i="27" s="1"/>
  <c r="G72" i="27"/>
  <c r="H71" i="27"/>
  <c r="I71" i="27" s="1"/>
  <c r="G69" i="27"/>
  <c r="H68" i="27"/>
  <c r="G67" i="27"/>
  <c r="H66" i="27"/>
  <c r="I66" i="27" s="1"/>
  <c r="G65" i="27"/>
  <c r="H64" i="27"/>
  <c r="G63" i="27"/>
  <c r="G62" i="27"/>
  <c r="I62" i="27" s="1"/>
  <c r="H61" i="27"/>
  <c r="I61" i="27" s="1"/>
  <c r="G60" i="27"/>
  <c r="H59" i="27"/>
  <c r="I59" i="27" s="1"/>
  <c r="G58" i="27"/>
  <c r="H57" i="27"/>
  <c r="G56" i="27"/>
  <c r="G55" i="27"/>
  <c r="I55" i="27" s="1"/>
  <c r="H54" i="27"/>
  <c r="G53" i="27"/>
  <c r="I53" i="27" s="1"/>
  <c r="G52" i="27"/>
  <c r="I52" i="27" s="1"/>
  <c r="G51" i="27"/>
  <c r="I51" i="27" s="1"/>
  <c r="G50" i="27"/>
  <c r="I50" i="27" s="1"/>
  <c r="G49" i="27"/>
  <c r="I49" i="27" s="1"/>
  <c r="G48" i="27"/>
  <c r="I48" i="27" s="1"/>
  <c r="H47" i="27"/>
  <c r="I47" i="27" s="1"/>
  <c r="G45" i="27"/>
  <c r="I45" i="27" s="1"/>
  <c r="G44" i="27"/>
  <c r="I44" i="27" s="1"/>
  <c r="G43" i="27"/>
  <c r="I43" i="27" s="1"/>
  <c r="G42" i="27"/>
  <c r="I42" i="27" s="1"/>
  <c r="H41" i="27"/>
  <c r="I41" i="27" s="1"/>
  <c r="I40" i="27"/>
  <c r="G39" i="27"/>
  <c r="I39" i="27" s="1"/>
  <c r="G38" i="27"/>
  <c r="I38" i="27" s="1"/>
  <c r="G37" i="27"/>
  <c r="I37" i="27" s="1"/>
  <c r="G36" i="27"/>
  <c r="I36" i="27" s="1"/>
  <c r="H35" i="27"/>
  <c r="I35" i="27" s="1"/>
  <c r="G33" i="27"/>
  <c r="I33" i="27" s="1"/>
  <c r="H32" i="27"/>
  <c r="I32" i="27" s="1"/>
  <c r="G31" i="27"/>
  <c r="I31" i="27" s="1"/>
  <c r="G30" i="27"/>
  <c r="I30" i="27" s="1"/>
  <c r="G29" i="27"/>
  <c r="I29" i="27" s="1"/>
  <c r="H28" i="27"/>
  <c r="I28" i="27" s="1"/>
  <c r="G26" i="27"/>
  <c r="I26" i="27" s="1"/>
  <c r="G25" i="27"/>
  <c r="I25" i="27" s="1"/>
  <c r="G24" i="27"/>
  <c r="I24" i="27" s="1"/>
  <c r="G23" i="27"/>
  <c r="I23" i="27" s="1"/>
  <c r="G22" i="27"/>
  <c r="I22" i="27" s="1"/>
  <c r="H21" i="27"/>
  <c r="I21" i="27" s="1"/>
  <c r="G20" i="27"/>
  <c r="I20" i="27" s="1"/>
  <c r="H19" i="27"/>
  <c r="I19" i="27" s="1"/>
  <c r="D206" i="27"/>
  <c r="G142" i="36"/>
  <c r="I142" i="36" s="1"/>
  <c r="G141" i="36"/>
  <c r="I141" i="36" s="1"/>
  <c r="G140" i="36"/>
  <c r="I140" i="36" s="1"/>
  <c r="G139" i="36"/>
  <c r="I139" i="36" s="1"/>
  <c r="G138" i="36"/>
  <c r="I138" i="36" s="1"/>
  <c r="G137" i="36"/>
  <c r="I137" i="36" s="1"/>
  <c r="G136" i="36"/>
  <c r="I136" i="36" s="1"/>
  <c r="G135" i="36"/>
  <c r="I135" i="36" s="1"/>
  <c r="G134" i="36"/>
  <c r="I134" i="36" s="1"/>
  <c r="G133" i="36"/>
  <c r="I133" i="36" s="1"/>
  <c r="H131" i="36"/>
  <c r="I131" i="36" s="1"/>
  <c r="H130" i="36"/>
  <c r="I130" i="36" s="1"/>
  <c r="H129" i="36"/>
  <c r="I129" i="36" s="1"/>
  <c r="H128" i="36"/>
  <c r="I128" i="36" s="1"/>
  <c r="H127" i="36"/>
  <c r="I127" i="36" s="1"/>
  <c r="H126" i="36"/>
  <c r="I126" i="36" s="1"/>
  <c r="G123" i="36"/>
  <c r="I123" i="36" s="1"/>
  <c r="G122" i="36"/>
  <c r="I122" i="36" s="1"/>
  <c r="G121" i="36"/>
  <c r="I121" i="36" s="1"/>
  <c r="G120" i="36"/>
  <c r="I120" i="36" s="1"/>
  <c r="G119" i="36"/>
  <c r="I119" i="36" s="1"/>
  <c r="H117" i="36"/>
  <c r="I117" i="36" s="1"/>
  <c r="H116" i="36"/>
  <c r="I116" i="36" s="1"/>
  <c r="H115" i="36"/>
  <c r="I115" i="36" s="1"/>
  <c r="H114" i="36"/>
  <c r="I114" i="36" s="1"/>
  <c r="H113" i="36"/>
  <c r="I113" i="36" s="1"/>
  <c r="G111" i="36"/>
  <c r="I111" i="36" s="1"/>
  <c r="G110" i="36"/>
  <c r="I110" i="36" s="1"/>
  <c r="G109" i="36"/>
  <c r="I109" i="36" s="1"/>
  <c r="G108" i="36"/>
  <c r="I108" i="36" s="1"/>
  <c r="G107" i="36"/>
  <c r="I107" i="36" s="1"/>
  <c r="G106" i="36"/>
  <c r="I106" i="36" s="1"/>
  <c r="G105" i="36"/>
  <c r="I105" i="36" s="1"/>
  <c r="G104" i="36"/>
  <c r="I104" i="36" s="1"/>
  <c r="G103" i="36"/>
  <c r="I103" i="36" s="1"/>
  <c r="G102" i="36"/>
  <c r="I102" i="36" s="1"/>
  <c r="G101" i="36"/>
  <c r="I101" i="36" s="1"/>
  <c r="G100" i="36"/>
  <c r="I100" i="36" s="1"/>
  <c r="G99" i="36"/>
  <c r="I99" i="36" s="1"/>
  <c r="G98" i="36"/>
  <c r="I98" i="36" s="1"/>
  <c r="I97" i="36"/>
  <c r="G97" i="36"/>
  <c r="G96" i="36"/>
  <c r="I96" i="36" s="1"/>
  <c r="G95" i="36"/>
  <c r="I95" i="36" s="1"/>
  <c r="G94" i="36"/>
  <c r="I94" i="36" s="1"/>
  <c r="G93" i="36"/>
  <c r="I93" i="36" s="1"/>
  <c r="G92" i="36"/>
  <c r="I92" i="36" s="1"/>
  <c r="G91" i="36"/>
  <c r="I91" i="36" s="1"/>
  <c r="G90" i="36"/>
  <c r="I90" i="36" s="1"/>
  <c r="G89" i="36"/>
  <c r="I89" i="36" s="1"/>
  <c r="G88" i="36"/>
  <c r="I88" i="36" s="1"/>
  <c r="G87" i="36"/>
  <c r="I87" i="36" s="1"/>
  <c r="G86" i="36"/>
  <c r="I86" i="36" s="1"/>
  <c r="G85" i="36"/>
  <c r="I85" i="36" s="1"/>
  <c r="G84" i="36"/>
  <c r="I84" i="36" s="1"/>
  <c r="G83" i="36"/>
  <c r="I83" i="36" s="1"/>
  <c r="G82" i="36"/>
  <c r="I82" i="36" s="1"/>
  <c r="G81" i="36"/>
  <c r="I81" i="36" s="1"/>
  <c r="G80" i="36"/>
  <c r="I80" i="36" s="1"/>
  <c r="G79" i="36"/>
  <c r="I79" i="36" s="1"/>
  <c r="G78" i="36"/>
  <c r="I78" i="36" s="1"/>
  <c r="G77" i="36"/>
  <c r="I77" i="36" s="1"/>
  <c r="G76" i="36"/>
  <c r="I76" i="36" s="1"/>
  <c r="G75" i="36"/>
  <c r="I75" i="36" s="1"/>
  <c r="G74" i="36"/>
  <c r="I74" i="36" s="1"/>
  <c r="G73" i="36"/>
  <c r="I73" i="36" s="1"/>
  <c r="G72" i="36"/>
  <c r="I72" i="36" s="1"/>
  <c r="G71" i="36"/>
  <c r="I71" i="36" s="1"/>
  <c r="G69" i="36"/>
  <c r="I69" i="36" s="1"/>
  <c r="G68" i="36"/>
  <c r="I68" i="36" s="1"/>
  <c r="G67" i="36"/>
  <c r="I67" i="36" s="1"/>
  <c r="G66" i="36"/>
  <c r="I66" i="36" s="1"/>
  <c r="G65" i="36"/>
  <c r="I65" i="36" s="1"/>
  <c r="G64" i="36"/>
  <c r="I64" i="36" s="1"/>
  <c r="G63" i="36"/>
  <c r="I63" i="36" s="1"/>
  <c r="G62" i="36"/>
  <c r="I62" i="36" s="1"/>
  <c r="G61" i="36"/>
  <c r="I61" i="36" s="1"/>
  <c r="G60" i="36"/>
  <c r="I60" i="36" s="1"/>
  <c r="G59" i="36"/>
  <c r="I59" i="36" s="1"/>
  <c r="G58" i="36"/>
  <c r="I58" i="36" s="1"/>
  <c r="G57" i="36"/>
  <c r="I57" i="36" s="1"/>
  <c r="G56" i="36"/>
  <c r="I56" i="36" s="1"/>
  <c r="G55" i="36"/>
  <c r="I55" i="36" s="1"/>
  <c r="G54" i="36"/>
  <c r="I54" i="36" s="1"/>
  <c r="G53" i="36"/>
  <c r="I53" i="36" s="1"/>
  <c r="G52" i="36"/>
  <c r="I52" i="36" s="1"/>
  <c r="G51" i="36"/>
  <c r="I51" i="36" s="1"/>
  <c r="G50" i="36"/>
  <c r="I50" i="36" s="1"/>
  <c r="G49" i="36"/>
  <c r="I49" i="36" s="1"/>
  <c r="H47" i="36"/>
  <c r="I47" i="36" s="1"/>
  <c r="H46" i="36"/>
  <c r="I46" i="36" s="1"/>
  <c r="H45" i="36"/>
  <c r="I45" i="36" s="1"/>
  <c r="H44" i="36"/>
  <c r="I44" i="36" s="1"/>
  <c r="H43" i="36"/>
  <c r="I43" i="36" s="1"/>
  <c r="I42" i="36"/>
  <c r="H42" i="36"/>
  <c r="H41" i="36"/>
  <c r="I41" i="36" s="1"/>
  <c r="H40" i="36"/>
  <c r="I40" i="36" s="1"/>
  <c r="H39" i="36"/>
  <c r="I39" i="36" s="1"/>
  <c r="H38" i="36"/>
  <c r="I38" i="36" s="1"/>
  <c r="H37" i="36"/>
  <c r="I37" i="36" s="1"/>
  <c r="H36" i="36"/>
  <c r="I36" i="36" s="1"/>
  <c r="H35" i="36"/>
  <c r="I35" i="36" s="1"/>
  <c r="H34" i="36"/>
  <c r="I34" i="36" s="1"/>
  <c r="H33" i="36"/>
  <c r="I33" i="36" s="1"/>
  <c r="H32" i="36"/>
  <c r="I32" i="36" s="1"/>
  <c r="H31" i="36"/>
  <c r="I31" i="36" s="1"/>
  <c r="H30" i="36"/>
  <c r="I30" i="36" s="1"/>
  <c r="H29" i="36"/>
  <c r="I29" i="36" s="1"/>
  <c r="H28" i="36"/>
  <c r="I28" i="36" s="1"/>
  <c r="H27" i="36"/>
  <c r="I27" i="36" s="1"/>
  <c r="H26" i="36"/>
  <c r="I26" i="36" s="1"/>
  <c r="H25" i="36"/>
  <c r="I25" i="36" s="1"/>
  <c r="H24" i="36"/>
  <c r="I24" i="36" s="1"/>
  <c r="H23" i="36"/>
  <c r="I23" i="36" s="1"/>
  <c r="H22" i="36"/>
  <c r="I22" i="36" s="1"/>
  <c r="H21" i="36"/>
  <c r="I21" i="36" s="1"/>
  <c r="H20" i="36"/>
  <c r="I20" i="36" s="1"/>
  <c r="H19" i="36"/>
  <c r="I19" i="36" s="1"/>
  <c r="H18" i="36"/>
  <c r="I18" i="36" s="1"/>
  <c r="H17" i="36"/>
  <c r="I17" i="36" s="1"/>
  <c r="I143" i="36" s="1"/>
  <c r="H65" i="26"/>
  <c r="H64" i="26"/>
  <c r="H63" i="26"/>
  <c r="H90" i="26"/>
  <c r="I90" i="26" s="1"/>
  <c r="H88" i="26"/>
  <c r="I88" i="26" s="1"/>
  <c r="H85" i="26"/>
  <c r="I85" i="26" s="1"/>
  <c r="H83" i="26"/>
  <c r="I83" i="26" s="1"/>
  <c r="H79" i="26"/>
  <c r="I79" i="26" s="1"/>
  <c r="H77" i="26"/>
  <c r="I77" i="26" s="1"/>
  <c r="H75" i="26"/>
  <c r="I75" i="26" s="1"/>
  <c r="H72" i="26"/>
  <c r="I72" i="26" s="1"/>
  <c r="H70" i="26"/>
  <c r="I70" i="26" s="1"/>
  <c r="H60" i="26"/>
  <c r="I60" i="26" s="1"/>
  <c r="H59" i="26"/>
  <c r="I59" i="26" s="1"/>
  <c r="H31" i="26"/>
  <c r="I31" i="26" s="1"/>
  <c r="G27" i="26"/>
  <c r="I27" i="26" s="1"/>
  <c r="H26" i="26"/>
  <c r="I26" i="26" s="1"/>
  <c r="G91" i="26"/>
  <c r="I91" i="26" s="1"/>
  <c r="G89" i="26"/>
  <c r="I89" i="26" s="1"/>
  <c r="G86" i="26"/>
  <c r="I86" i="26" s="1"/>
  <c r="G84" i="26"/>
  <c r="I84" i="26" s="1"/>
  <c r="G80" i="26"/>
  <c r="I80" i="26" s="1"/>
  <c r="G78" i="26"/>
  <c r="I78" i="26" s="1"/>
  <c r="G76" i="26"/>
  <c r="I76" i="26" s="1"/>
  <c r="G73" i="26"/>
  <c r="I73" i="26" s="1"/>
  <c r="G71" i="26"/>
  <c r="I71" i="26" s="1"/>
  <c r="G68" i="26"/>
  <c r="I68" i="26" s="1"/>
  <c r="G67" i="26"/>
  <c r="I67" i="26" s="1"/>
  <c r="G66" i="26"/>
  <c r="I66" i="26" s="1"/>
  <c r="G65" i="26"/>
  <c r="G64" i="26"/>
  <c r="G63" i="26"/>
  <c r="G62" i="26"/>
  <c r="I62" i="26" s="1"/>
  <c r="G61" i="26"/>
  <c r="I61" i="26" s="1"/>
  <c r="G55" i="26"/>
  <c r="I55" i="26" s="1"/>
  <c r="G53" i="26"/>
  <c r="I53" i="26" s="1"/>
  <c r="G52" i="26"/>
  <c r="I52" i="26" s="1"/>
  <c r="G50" i="26"/>
  <c r="I50" i="26" s="1"/>
  <c r="G49" i="26"/>
  <c r="I49" i="26" s="1"/>
  <c r="G47" i="26"/>
  <c r="I47" i="26" s="1"/>
  <c r="G46" i="26"/>
  <c r="I46" i="26" s="1"/>
  <c r="G44" i="26"/>
  <c r="I44" i="26" s="1"/>
  <c r="G43" i="26"/>
  <c r="I43" i="26" s="1"/>
  <c r="G41" i="26"/>
  <c r="I41" i="26" s="1"/>
  <c r="G40" i="26"/>
  <c r="I40" i="26" s="1"/>
  <c r="G37" i="26"/>
  <c r="I37" i="26" s="1"/>
  <c r="G36" i="26"/>
  <c r="I36" i="26" s="1"/>
  <c r="G35" i="26"/>
  <c r="I35" i="26" s="1"/>
  <c r="G33" i="26"/>
  <c r="I33" i="26" s="1"/>
  <c r="G32" i="26"/>
  <c r="I32" i="26" s="1"/>
  <c r="G29" i="26"/>
  <c r="I29" i="26" s="1"/>
  <c r="G28" i="26"/>
  <c r="I28" i="26" s="1"/>
  <c r="G24" i="26"/>
  <c r="I24" i="26" s="1"/>
  <c r="G23" i="26"/>
  <c r="I23" i="26" s="1"/>
  <c r="G22" i="26"/>
  <c r="I22" i="26" s="1"/>
  <c r="H19" i="26"/>
  <c r="I19" i="26" s="1"/>
  <c r="D20" i="26"/>
  <c r="G20" i="26" s="1"/>
  <c r="H36" i="25"/>
  <c r="I36" i="25" s="1"/>
  <c r="H33" i="25"/>
  <c r="I33" i="25" s="1"/>
  <c r="H31" i="25"/>
  <c r="I31" i="25" s="1"/>
  <c r="H30" i="25"/>
  <c r="I30" i="25" s="1"/>
  <c r="H29" i="25"/>
  <c r="I29" i="25" s="1"/>
  <c r="I27" i="25"/>
  <c r="H27" i="25"/>
  <c r="H25" i="25"/>
  <c r="I25" i="25" s="1"/>
  <c r="I23" i="25"/>
  <c r="H23" i="25"/>
  <c r="H19" i="25"/>
  <c r="I19" i="25" s="1"/>
  <c r="I38" i="25"/>
  <c r="G38" i="25"/>
  <c r="G37" i="25"/>
  <c r="I37" i="25" s="1"/>
  <c r="G35" i="25"/>
  <c r="I35" i="25" s="1"/>
  <c r="G34" i="25"/>
  <c r="I34" i="25" s="1"/>
  <c r="I32" i="25"/>
  <c r="G32" i="25"/>
  <c r="G28" i="25"/>
  <c r="I28" i="25" s="1"/>
  <c r="G26" i="25"/>
  <c r="I26" i="25" s="1"/>
  <c r="G24" i="25"/>
  <c r="I24" i="25" s="1"/>
  <c r="G22" i="25"/>
  <c r="I22" i="25" s="1"/>
  <c r="G21" i="25"/>
  <c r="I21" i="25" s="1"/>
  <c r="G20" i="25"/>
  <c r="I20" i="25" s="1"/>
  <c r="I18" i="25"/>
  <c r="G18" i="25"/>
  <c r="G17" i="25"/>
  <c r="I17" i="25" s="1"/>
  <c r="H16" i="25"/>
  <c r="I16" i="25" s="1"/>
  <c r="G124" i="23"/>
  <c r="I124" i="23" s="1"/>
  <c r="H123" i="23"/>
  <c r="I123" i="23" s="1"/>
  <c r="G122" i="23"/>
  <c r="I122" i="23" s="1"/>
  <c r="H121" i="23"/>
  <c r="I121" i="23" s="1"/>
  <c r="G120" i="23"/>
  <c r="I120" i="23" s="1"/>
  <c r="G119" i="23"/>
  <c r="I119" i="23" s="1"/>
  <c r="H118" i="23"/>
  <c r="I118" i="23" s="1"/>
  <c r="G116" i="23"/>
  <c r="I116" i="23" s="1"/>
  <c r="G114" i="23"/>
  <c r="I114" i="23" s="1"/>
  <c r="H113" i="23"/>
  <c r="I113" i="23" s="1"/>
  <c r="G112" i="23"/>
  <c r="I112" i="23" s="1"/>
  <c r="G111" i="23"/>
  <c r="I111" i="23" s="1"/>
  <c r="G109" i="23"/>
  <c r="I109" i="23" s="1"/>
  <c r="G108" i="23"/>
  <c r="I108" i="23" s="1"/>
  <c r="H107" i="23"/>
  <c r="I107" i="23" s="1"/>
  <c r="G106" i="23"/>
  <c r="I106" i="23" s="1"/>
  <c r="H105" i="23"/>
  <c r="I105" i="23" s="1"/>
  <c r="G100" i="23"/>
  <c r="I100" i="23" s="1"/>
  <c r="H99" i="23"/>
  <c r="I99" i="23" s="1"/>
  <c r="G88" i="23"/>
  <c r="I88" i="23" s="1"/>
  <c r="H87" i="23"/>
  <c r="I87" i="23" s="1"/>
  <c r="G82" i="23"/>
  <c r="I82" i="23" s="1"/>
  <c r="H81" i="23"/>
  <c r="I81" i="23" s="1"/>
  <c r="G76" i="23"/>
  <c r="I76" i="23" s="1"/>
  <c r="H75" i="23"/>
  <c r="I75" i="23" s="1"/>
  <c r="G69" i="23"/>
  <c r="I69" i="23" s="1"/>
  <c r="H68" i="23"/>
  <c r="I68" i="23" s="1"/>
  <c r="G67" i="23"/>
  <c r="I67" i="23" s="1"/>
  <c r="H66" i="23"/>
  <c r="I66" i="23" s="1"/>
  <c r="G61" i="23"/>
  <c r="I61" i="23" s="1"/>
  <c r="H60" i="23"/>
  <c r="I60" i="23" s="1"/>
  <c r="G54" i="23"/>
  <c r="I54" i="23" s="1"/>
  <c r="H53" i="23"/>
  <c r="I53" i="23" s="1"/>
  <c r="G43" i="23"/>
  <c r="I43" i="23" s="1"/>
  <c r="H42" i="23"/>
  <c r="I42" i="23" s="1"/>
  <c r="G37" i="23"/>
  <c r="I37" i="23" s="1"/>
  <c r="H36" i="23"/>
  <c r="I36" i="23" s="1"/>
  <c r="G33" i="23"/>
  <c r="I33" i="23" s="1"/>
  <c r="H32" i="23"/>
  <c r="I32" i="23" s="1"/>
  <c r="G30" i="23"/>
  <c r="I30" i="23" s="1"/>
  <c r="G25" i="23"/>
  <c r="I25" i="23" s="1"/>
  <c r="H24" i="23"/>
  <c r="I24" i="23" s="1"/>
  <c r="G19" i="23"/>
  <c r="I19" i="23" s="1"/>
  <c r="H18" i="23"/>
  <c r="I18" i="23" s="1"/>
  <c r="G17" i="23"/>
  <c r="I17" i="23" s="1"/>
  <c r="H16" i="23"/>
  <c r="I16" i="23" s="1"/>
  <c r="D15" i="21" l="1"/>
  <c r="E16" i="21"/>
  <c r="E20" i="21"/>
  <c r="E22" i="21"/>
  <c r="D23" i="21"/>
  <c r="E24" i="21"/>
  <c r="D13" i="21"/>
  <c r="D17" i="21"/>
  <c r="D21" i="21"/>
  <c r="D18" i="21"/>
  <c r="H143" i="36"/>
  <c r="I20" i="26"/>
  <c r="I63" i="26"/>
  <c r="I64" i="26"/>
  <c r="I65" i="26"/>
  <c r="I299" i="27"/>
  <c r="I248" i="27"/>
  <c r="I247" i="27"/>
  <c r="I269" i="27"/>
  <c r="I94" i="27"/>
  <c r="I251" i="27"/>
  <c r="I220" i="27"/>
  <c r="I167" i="27"/>
  <c r="I253" i="27"/>
  <c r="I233" i="27"/>
  <c r="I148" i="27"/>
  <c r="I254" i="27"/>
  <c r="I270" i="27"/>
  <c r="I60" i="27"/>
  <c r="I185" i="27"/>
  <c r="I69" i="27"/>
  <c r="I252" i="27"/>
  <c r="I88" i="27"/>
  <c r="I85" i="27"/>
  <c r="I152" i="27"/>
  <c r="I196" i="27"/>
  <c r="I213" i="27"/>
  <c r="I140" i="27"/>
  <c r="I110" i="27"/>
  <c r="I114" i="27"/>
  <c r="I197" i="27"/>
  <c r="I201" i="27"/>
  <c r="I205" i="27"/>
  <c r="I210" i="27"/>
  <c r="I245" i="27"/>
  <c r="I249" i="27"/>
  <c r="I292" i="27"/>
  <c r="I297" i="27"/>
  <c r="I301" i="27"/>
  <c r="I93" i="27"/>
  <c r="I72" i="27"/>
  <c r="I87" i="27"/>
  <c r="I130" i="27"/>
  <c r="I139" i="27"/>
  <c r="I189" i="27"/>
  <c r="I194" i="27"/>
  <c r="I151" i="27"/>
  <c r="I155" i="27"/>
  <c r="I164" i="27"/>
  <c r="I173" i="27"/>
  <c r="I304" i="27"/>
  <c r="I104" i="27"/>
  <c r="I108" i="27"/>
  <c r="I120" i="27"/>
  <c r="I232" i="27"/>
  <c r="I56" i="27"/>
  <c r="I101" i="27"/>
  <c r="I105" i="27"/>
  <c r="I109" i="27"/>
  <c r="I117" i="27"/>
  <c r="I126" i="27"/>
  <c r="I168" i="27"/>
  <c r="G206" i="27"/>
  <c r="I206" i="27" s="1"/>
  <c r="I265" i="27"/>
  <c r="I293" i="27"/>
  <c r="I57" i="27"/>
  <c r="I68" i="27"/>
  <c r="I165" i="27"/>
  <c r="I174" i="27"/>
  <c r="I178" i="27"/>
  <c r="I183" i="27"/>
  <c r="I187" i="27"/>
  <c r="I190" i="27"/>
  <c r="I199" i="27"/>
  <c r="I203" i="27"/>
  <c r="I279" i="27"/>
  <c r="I284" i="27"/>
  <c r="I302" i="27"/>
  <c r="I306" i="27"/>
  <c r="I172" i="27"/>
  <c r="I84" i="27"/>
  <c r="I103" i="27"/>
  <c r="I107" i="27"/>
  <c r="I119" i="27"/>
  <c r="I133" i="27"/>
  <c r="I184" i="27"/>
  <c r="I200" i="27"/>
  <c r="I204" i="27"/>
  <c r="I226" i="27"/>
  <c r="I285" i="27"/>
  <c r="I300" i="27"/>
  <c r="I80" i="27"/>
  <c r="I112" i="27"/>
  <c r="I144" i="27"/>
  <c r="I176" i="27"/>
  <c r="I208" i="27"/>
  <c r="I240" i="27"/>
  <c r="I272" i="27"/>
  <c r="I303" i="27"/>
  <c r="I63" i="27"/>
  <c r="I67" i="27"/>
  <c r="I74" i="27"/>
  <c r="I81" i="27"/>
  <c r="I95" i="27"/>
  <c r="I99" i="27"/>
  <c r="I102" i="27"/>
  <c r="I106" i="27"/>
  <c r="I113" i="27"/>
  <c r="I127" i="27"/>
  <c r="I131" i="27"/>
  <c r="I134" i="27"/>
  <c r="I138" i="27"/>
  <c r="I145" i="27"/>
  <c r="I159" i="27"/>
  <c r="I163" i="27"/>
  <c r="I166" i="27"/>
  <c r="I170" i="27"/>
  <c r="I177" i="27"/>
  <c r="I191" i="27"/>
  <c r="I195" i="27"/>
  <c r="I198" i="27"/>
  <c r="I202" i="27"/>
  <c r="I223" i="27"/>
  <c r="I227" i="27"/>
  <c r="I230" i="27"/>
  <c r="I234" i="27"/>
  <c r="I241" i="27"/>
  <c r="I259" i="27"/>
  <c r="I262" i="27"/>
  <c r="I266" i="27"/>
  <c r="I273" i="27"/>
  <c r="I287" i="27"/>
  <c r="I291" i="27"/>
  <c r="I294" i="27"/>
  <c r="I298" i="27"/>
  <c r="I305" i="27"/>
  <c r="I64" i="27"/>
  <c r="I96" i="27"/>
  <c r="I128" i="27"/>
  <c r="I192" i="27"/>
  <c r="I224" i="27"/>
  <c r="I256" i="27"/>
  <c r="I54" i="27"/>
  <c r="I58" i="27"/>
  <c r="I65" i="27"/>
  <c r="I83" i="27"/>
  <c r="I90" i="27"/>
  <c r="I97" i="27"/>
  <c r="I111" i="27"/>
  <c r="I115" i="27"/>
  <c r="I118" i="27"/>
  <c r="I122" i="27"/>
  <c r="I129" i="27"/>
  <c r="I143" i="27"/>
  <c r="I147" i="27"/>
  <c r="I150" i="27"/>
  <c r="I154" i="27"/>
  <c r="I161" i="27"/>
  <c r="I175" i="27"/>
  <c r="I179" i="27"/>
  <c r="I182" i="27"/>
  <c r="I186" i="27"/>
  <c r="I193" i="27"/>
  <c r="I207" i="27"/>
  <c r="I211" i="27"/>
  <c r="I214" i="27"/>
  <c r="I239" i="27"/>
  <c r="I243" i="27"/>
  <c r="I246" i="27"/>
  <c r="I250" i="27"/>
  <c r="I257" i="27"/>
  <c r="I275" i="27"/>
  <c r="I278" i="27"/>
  <c r="I295" i="27"/>
  <c r="G143" i="36"/>
  <c r="I39" i="25"/>
  <c r="G39" i="25"/>
  <c r="H39" i="25"/>
  <c r="G307" i="27" l="1"/>
  <c r="G40" i="28"/>
  <c r="I40" i="28" s="1"/>
  <c r="G38" i="28"/>
  <c r="I38" i="28" s="1"/>
  <c r="G37" i="28"/>
  <c r="I37" i="28" s="1"/>
  <c r="G36" i="28"/>
  <c r="I36" i="28" s="1"/>
  <c r="G34" i="28"/>
  <c r="I34" i="28" s="1"/>
  <c r="G33" i="28"/>
  <c r="I33" i="28" s="1"/>
  <c r="G31" i="28"/>
  <c r="I31" i="28" s="1"/>
  <c r="G30" i="28"/>
  <c r="I30" i="28" s="1"/>
  <c r="G28" i="28"/>
  <c r="I28" i="28" s="1"/>
  <c r="G27" i="28"/>
  <c r="I27" i="28" s="1"/>
  <c r="G26" i="28"/>
  <c r="I26" i="28" s="1"/>
  <c r="G24" i="28"/>
  <c r="I24" i="28" s="1"/>
  <c r="G23" i="28"/>
  <c r="I23" i="28" s="1"/>
  <c r="G22" i="28"/>
  <c r="I22" i="28" s="1"/>
  <c r="H41" i="28"/>
  <c r="I41" i="28" s="1"/>
  <c r="H39" i="28"/>
  <c r="I39" i="28" s="1"/>
  <c r="H35" i="28"/>
  <c r="I35" i="28" s="1"/>
  <c r="H32" i="28"/>
  <c r="I32" i="28" s="1"/>
  <c r="H29" i="28"/>
  <c r="I29" i="28" s="1"/>
  <c r="H25" i="28"/>
  <c r="I25" i="28" s="1"/>
  <c r="H21" i="28"/>
  <c r="I21" i="28" s="1"/>
  <c r="G20" i="28"/>
  <c r="I20" i="28" s="1"/>
  <c r="G19" i="28"/>
  <c r="I19" i="28" s="1"/>
  <c r="G18" i="28"/>
  <c r="I18" i="28" s="1"/>
  <c r="G17" i="28"/>
  <c r="I17" i="28" s="1"/>
  <c r="G16" i="28"/>
  <c r="I16" i="28" s="1"/>
  <c r="G15" i="28"/>
  <c r="I15" i="28" s="1"/>
  <c r="G14" i="28"/>
  <c r="I14" i="28" s="1"/>
  <c r="G13" i="28"/>
  <c r="H12" i="28"/>
  <c r="I13" i="28"/>
  <c r="G83" i="29"/>
  <c r="I83" i="29" s="1"/>
  <c r="G82" i="29"/>
  <c r="I82" i="29" s="1"/>
  <c r="G81" i="29"/>
  <c r="I81" i="29" s="1"/>
  <c r="G80" i="29"/>
  <c r="I80" i="29" s="1"/>
  <c r="G79" i="29"/>
  <c r="I79" i="29" s="1"/>
  <c r="G78" i="29"/>
  <c r="I78" i="29" s="1"/>
  <c r="G77" i="29"/>
  <c r="I77" i="29" s="1"/>
  <c r="G75" i="29"/>
  <c r="I75" i="29" s="1"/>
  <c r="H74" i="29"/>
  <c r="I74" i="29" s="1"/>
  <c r="G73" i="29"/>
  <c r="I73" i="29" s="1"/>
  <c r="H72" i="29"/>
  <c r="I72" i="29" s="1"/>
  <c r="G71" i="29"/>
  <c r="I71" i="29" s="1"/>
  <c r="H70" i="29"/>
  <c r="I70" i="29" s="1"/>
  <c r="G69" i="29"/>
  <c r="I69" i="29" s="1"/>
  <c r="H68" i="29"/>
  <c r="I68" i="29" s="1"/>
  <c r="G67" i="29"/>
  <c r="I67" i="29" s="1"/>
  <c r="H66" i="29"/>
  <c r="I66" i="29" s="1"/>
  <c r="G65" i="29"/>
  <c r="I65" i="29" s="1"/>
  <c r="G64" i="29"/>
  <c r="I64" i="29" s="1"/>
  <c r="G62" i="29"/>
  <c r="I62" i="29" s="1"/>
  <c r="G61" i="29"/>
  <c r="I61" i="29" s="1"/>
  <c r="H60" i="29"/>
  <c r="I60" i="29" s="1"/>
  <c r="H59" i="29"/>
  <c r="G59" i="29"/>
  <c r="I59" i="29" s="1"/>
  <c r="H58" i="29"/>
  <c r="G58" i="29"/>
  <c r="H57" i="29"/>
  <c r="G57" i="29"/>
  <c r="I57" i="29" s="1"/>
  <c r="H56" i="29"/>
  <c r="I56" i="29" s="1"/>
  <c r="G56" i="29"/>
  <c r="H55" i="29"/>
  <c r="G55" i="29"/>
  <c r="H54" i="29"/>
  <c r="G54" i="29"/>
  <c r="I54" i="29" s="1"/>
  <c r="H53" i="29"/>
  <c r="G53" i="29"/>
  <c r="I53" i="29" s="1"/>
  <c r="H52" i="29"/>
  <c r="G52" i="29"/>
  <c r="H51" i="29"/>
  <c r="G51" i="29"/>
  <c r="H50" i="29"/>
  <c r="G50" i="29"/>
  <c r="I50" i="29" s="1"/>
  <c r="H49" i="29"/>
  <c r="G49" i="29"/>
  <c r="I49" i="29" s="1"/>
  <c r="H48" i="29"/>
  <c r="G48" i="29"/>
  <c r="I48" i="29" s="1"/>
  <c r="H47" i="29"/>
  <c r="G47" i="29"/>
  <c r="H46" i="29"/>
  <c r="G46" i="29"/>
  <c r="I46" i="29" s="1"/>
  <c r="H45" i="29"/>
  <c r="G45" i="29"/>
  <c r="H44" i="29"/>
  <c r="G44" i="29"/>
  <c r="H43" i="29"/>
  <c r="G43" i="29"/>
  <c r="H42" i="29"/>
  <c r="G42" i="29"/>
  <c r="G41" i="29"/>
  <c r="H41" i="29"/>
  <c r="I41" i="29" s="1"/>
  <c r="G40" i="29"/>
  <c r="I40" i="29" s="1"/>
  <c r="G38" i="29"/>
  <c r="I38" i="29" s="1"/>
  <c r="G37" i="29"/>
  <c r="I37" i="29" s="1"/>
  <c r="G35" i="29"/>
  <c r="I35" i="29" s="1"/>
  <c r="G34" i="29"/>
  <c r="I34" i="29" s="1"/>
  <c r="H39" i="29"/>
  <c r="I39" i="29" s="1"/>
  <c r="H36" i="29"/>
  <c r="I36" i="29" s="1"/>
  <c r="H33" i="29"/>
  <c r="I33" i="29" s="1"/>
  <c r="G32" i="29"/>
  <c r="I32" i="29" s="1"/>
  <c r="G31" i="29"/>
  <c r="I31" i="29" s="1"/>
  <c r="G30" i="29"/>
  <c r="I30" i="29" s="1"/>
  <c r="G29" i="29"/>
  <c r="I29" i="29" s="1"/>
  <c r="G28" i="29"/>
  <c r="I28" i="29" s="1"/>
  <c r="G27" i="29"/>
  <c r="I27" i="29" s="1"/>
  <c r="G26" i="29"/>
  <c r="I26" i="29" s="1"/>
  <c r="G25" i="29"/>
  <c r="I25" i="29" s="1"/>
  <c r="G24" i="29"/>
  <c r="I24" i="29" s="1"/>
  <c r="G23" i="29"/>
  <c r="I23" i="29" s="1"/>
  <c r="H22" i="29"/>
  <c r="I22" i="29" s="1"/>
  <c r="H21" i="29"/>
  <c r="I21" i="29" s="1"/>
  <c r="G20" i="29"/>
  <c r="I20" i="29" s="1"/>
  <c r="G19" i="29"/>
  <c r="I19" i="29" s="1"/>
  <c r="G18" i="29"/>
  <c r="I18" i="29" s="1"/>
  <c r="G17" i="29"/>
  <c r="I17" i="29" s="1"/>
  <c r="G16" i="29"/>
  <c r="I16" i="29" s="1"/>
  <c r="G15" i="29"/>
  <c r="I15" i="29" s="1"/>
  <c r="G14" i="29"/>
  <c r="I14" i="29" s="1"/>
  <c r="H13" i="29"/>
  <c r="I13" i="29" s="1"/>
  <c r="G41" i="30"/>
  <c r="I41" i="30" s="1"/>
  <c r="G39" i="30"/>
  <c r="I39" i="30" s="1"/>
  <c r="H37" i="30"/>
  <c r="I37" i="30" s="1"/>
  <c r="G36" i="30"/>
  <c r="I36" i="30" s="1"/>
  <c r="H35" i="30"/>
  <c r="I35" i="30" s="1"/>
  <c r="G34" i="30"/>
  <c r="I34" i="30" s="1"/>
  <c r="G33" i="30"/>
  <c r="I33" i="30" s="1"/>
  <c r="H32" i="30"/>
  <c r="I32" i="30"/>
  <c r="G31" i="30"/>
  <c r="I31" i="30" s="1"/>
  <c r="H30" i="30"/>
  <c r="I30" i="30" s="1"/>
  <c r="G29" i="30"/>
  <c r="I29" i="30" s="1"/>
  <c r="H28" i="30"/>
  <c r="I28" i="30" s="1"/>
  <c r="G27" i="30"/>
  <c r="I27" i="30" s="1"/>
  <c r="G26" i="30"/>
  <c r="I26" i="30" s="1"/>
  <c r="H25" i="30"/>
  <c r="I25" i="30" s="1"/>
  <c r="G24" i="30"/>
  <c r="I24" i="30" s="1"/>
  <c r="H23" i="30"/>
  <c r="I23" i="30" s="1"/>
  <c r="G22" i="30"/>
  <c r="I22" i="30" s="1"/>
  <c r="H21" i="30"/>
  <c r="I21" i="30" s="1"/>
  <c r="G19" i="30"/>
  <c r="I19" i="30" s="1"/>
  <c r="H18" i="30"/>
  <c r="I18" i="30" s="1"/>
  <c r="G17" i="30"/>
  <c r="I17" i="30" s="1"/>
  <c r="H16" i="30"/>
  <c r="I16" i="30" s="1"/>
  <c r="G15" i="30"/>
  <c r="I15" i="30" s="1"/>
  <c r="G14" i="30"/>
  <c r="H13" i="30"/>
  <c r="I13" i="30" s="1"/>
  <c r="H89" i="31"/>
  <c r="I89" i="31" s="1"/>
  <c r="G89" i="31"/>
  <c r="H88" i="31"/>
  <c r="G88" i="31"/>
  <c r="H87" i="31"/>
  <c r="G87" i="31"/>
  <c r="H86" i="31"/>
  <c r="G86" i="31"/>
  <c r="H85" i="31"/>
  <c r="G85" i="31"/>
  <c r="H84" i="31"/>
  <c r="G84" i="31"/>
  <c r="H83" i="31"/>
  <c r="G83" i="31"/>
  <c r="I83" i="31" s="1"/>
  <c r="H82" i="31"/>
  <c r="G82" i="31"/>
  <c r="I82" i="31" s="1"/>
  <c r="H81" i="31"/>
  <c r="G81" i="31"/>
  <c r="H80" i="31"/>
  <c r="G80" i="31"/>
  <c r="H79" i="31"/>
  <c r="G79" i="31"/>
  <c r="I79" i="31" s="1"/>
  <c r="H78" i="31"/>
  <c r="G78" i="31"/>
  <c r="I78" i="31" s="1"/>
  <c r="H77" i="31"/>
  <c r="G77" i="31"/>
  <c r="I77" i="31" s="1"/>
  <c r="H76" i="31"/>
  <c r="G76" i="31"/>
  <c r="H75" i="31"/>
  <c r="G75" i="31"/>
  <c r="H74" i="31"/>
  <c r="G74" i="31"/>
  <c r="I74" i="31" s="1"/>
  <c r="H73" i="31"/>
  <c r="G73" i="31"/>
  <c r="I73" i="31" s="1"/>
  <c r="H72" i="31"/>
  <c r="G72" i="31"/>
  <c r="H71" i="31"/>
  <c r="G71" i="31"/>
  <c r="H70" i="31"/>
  <c r="G70" i="31"/>
  <c r="H69" i="31"/>
  <c r="G69" i="31"/>
  <c r="I69" i="31" s="1"/>
  <c r="H68" i="31"/>
  <c r="G68" i="31"/>
  <c r="H67" i="31"/>
  <c r="G67" i="31"/>
  <c r="I67" i="31" s="1"/>
  <c r="H66" i="31"/>
  <c r="G66" i="31"/>
  <c r="H65" i="31"/>
  <c r="G65" i="31"/>
  <c r="I65" i="31" s="1"/>
  <c r="H64" i="31"/>
  <c r="G64" i="31"/>
  <c r="I64" i="31" s="1"/>
  <c r="H63" i="31"/>
  <c r="G63" i="31"/>
  <c r="H62" i="31"/>
  <c r="G62" i="31"/>
  <c r="I62" i="31" s="1"/>
  <c r="H61" i="31"/>
  <c r="G61" i="31"/>
  <c r="I61" i="31" s="1"/>
  <c r="H60" i="31"/>
  <c r="G60" i="31"/>
  <c r="H59" i="31"/>
  <c r="G59" i="31"/>
  <c r="I59" i="31" s="1"/>
  <c r="H58" i="31"/>
  <c r="G58" i="31"/>
  <c r="I58" i="31" s="1"/>
  <c r="H57" i="31"/>
  <c r="G57" i="31"/>
  <c r="I57" i="31" s="1"/>
  <c r="H56" i="31"/>
  <c r="G56" i="31"/>
  <c r="H55" i="31"/>
  <c r="G55" i="31"/>
  <c r="I55" i="31" s="1"/>
  <c r="H54" i="31"/>
  <c r="G54" i="31"/>
  <c r="I54" i="31" s="1"/>
  <c r="H53" i="31"/>
  <c r="G53" i="31"/>
  <c r="I53" i="31" s="1"/>
  <c r="H52" i="31"/>
  <c r="I52" i="31" s="1"/>
  <c r="G52" i="31"/>
  <c r="H51" i="31"/>
  <c r="G51" i="31"/>
  <c r="H50" i="31"/>
  <c r="G50" i="31"/>
  <c r="I50" i="31" s="1"/>
  <c r="H49" i="31"/>
  <c r="G49" i="31"/>
  <c r="I49" i="31" s="1"/>
  <c r="H48" i="31"/>
  <c r="G48" i="31"/>
  <c r="H47" i="31"/>
  <c r="G47" i="31"/>
  <c r="H46" i="31"/>
  <c r="G46" i="31"/>
  <c r="I46" i="31" s="1"/>
  <c r="H45" i="31"/>
  <c r="G45" i="31"/>
  <c r="I45" i="31" s="1"/>
  <c r="H44" i="31"/>
  <c r="G44" i="31"/>
  <c r="H43" i="31"/>
  <c r="G43" i="31"/>
  <c r="I43" i="31" s="1"/>
  <c r="H42" i="31"/>
  <c r="G42" i="31"/>
  <c r="I42" i="31" s="1"/>
  <c r="H41" i="31"/>
  <c r="G41" i="31"/>
  <c r="H40" i="31"/>
  <c r="G40" i="31"/>
  <c r="H39" i="31"/>
  <c r="G39" i="31"/>
  <c r="I39" i="31" s="1"/>
  <c r="H38" i="31"/>
  <c r="G38" i="31"/>
  <c r="I38" i="31" s="1"/>
  <c r="H37" i="31"/>
  <c r="G37" i="31"/>
  <c r="H36" i="31"/>
  <c r="G36" i="31"/>
  <c r="H35" i="31"/>
  <c r="G35" i="31"/>
  <c r="I35" i="31" s="1"/>
  <c r="H34" i="31"/>
  <c r="G34" i="31"/>
  <c r="I34" i="31" s="1"/>
  <c r="H33" i="31"/>
  <c r="G33" i="31"/>
  <c r="H32" i="31"/>
  <c r="G32" i="31"/>
  <c r="H31" i="31"/>
  <c r="G31" i="31"/>
  <c r="I31" i="31" s="1"/>
  <c r="H30" i="31"/>
  <c r="G30" i="31"/>
  <c r="I30" i="31" s="1"/>
  <c r="H29" i="31"/>
  <c r="G29" i="31"/>
  <c r="H28" i="31"/>
  <c r="G28" i="31"/>
  <c r="H27" i="31"/>
  <c r="G27" i="31"/>
  <c r="I27" i="31" s="1"/>
  <c r="H26" i="31"/>
  <c r="G26" i="31"/>
  <c r="I26" i="31" s="1"/>
  <c r="H25" i="31"/>
  <c r="G25" i="31"/>
  <c r="I25" i="31" s="1"/>
  <c r="H24" i="31"/>
  <c r="G24" i="31"/>
  <c r="H23" i="31"/>
  <c r="G23" i="31"/>
  <c r="H22" i="31"/>
  <c r="G22" i="31"/>
  <c r="I22" i="31" s="1"/>
  <c r="H21" i="31"/>
  <c r="G21" i="31"/>
  <c r="I21" i="31" s="1"/>
  <c r="H20" i="31"/>
  <c r="G20" i="31"/>
  <c r="H19" i="31"/>
  <c r="G19" i="31"/>
  <c r="H18" i="31"/>
  <c r="G18" i="31"/>
  <c r="H17" i="31"/>
  <c r="G17" i="31"/>
  <c r="H16" i="31"/>
  <c r="G16" i="31"/>
  <c r="I16" i="31" s="1"/>
  <c r="H15" i="31"/>
  <c r="G15" i="31"/>
  <c r="H14" i="31"/>
  <c r="G14" i="31"/>
  <c r="G13" i="31"/>
  <c r="H13" i="31"/>
  <c r="H90" i="31" s="1"/>
  <c r="I84" i="31" l="1"/>
  <c r="I15" i="31"/>
  <c r="I19" i="31"/>
  <c r="I23" i="31"/>
  <c r="I66" i="31"/>
  <c r="I13" i="31"/>
  <c r="I41" i="31"/>
  <c r="I70" i="31"/>
  <c r="I56" i="31"/>
  <c r="I71" i="31"/>
  <c r="I75" i="31"/>
  <c r="I68" i="31"/>
  <c r="I20" i="31"/>
  <c r="I24" i="31"/>
  <c r="I72" i="31"/>
  <c r="I17" i="31"/>
  <c r="I32" i="31"/>
  <c r="I40" i="31"/>
  <c r="I51" i="31"/>
  <c r="I80" i="31"/>
  <c r="I88" i="31"/>
  <c r="G90" i="31"/>
  <c r="I14" i="31"/>
  <c r="I18" i="31"/>
  <c r="I29" i="31"/>
  <c r="I33" i="31"/>
  <c r="I37" i="31"/>
  <c r="I48" i="31"/>
  <c r="I63" i="31"/>
  <c r="I81" i="31"/>
  <c r="I85" i="31"/>
  <c r="I14" i="30"/>
  <c r="I52" i="29"/>
  <c r="I45" i="29"/>
  <c r="I47" i="29"/>
  <c r="I42" i="29"/>
  <c r="I43" i="29"/>
  <c r="I55" i="29"/>
  <c r="H84" i="29"/>
  <c r="I44" i="29"/>
  <c r="I51" i="29"/>
  <c r="I58" i="29"/>
  <c r="G42" i="28"/>
  <c r="H42" i="28"/>
  <c r="I12" i="28"/>
  <c r="I42" i="28" s="1"/>
  <c r="I87" i="31"/>
  <c r="I76" i="31"/>
  <c r="I86" i="31"/>
  <c r="I28" i="31"/>
  <c r="I60" i="31"/>
  <c r="I44" i="31"/>
  <c r="I36" i="31"/>
  <c r="I47" i="31"/>
  <c r="I90" i="31" l="1"/>
  <c r="H55" i="32"/>
  <c r="G55" i="32"/>
  <c r="H54" i="32"/>
  <c r="G54" i="32"/>
  <c r="I54" i="32" s="1"/>
  <c r="H53" i="32"/>
  <c r="I53" i="32" s="1"/>
  <c r="G53" i="32"/>
  <c r="H52" i="32"/>
  <c r="G52" i="32"/>
  <c r="H51" i="32"/>
  <c r="G51" i="32"/>
  <c r="H50" i="32"/>
  <c r="G50" i="32"/>
  <c r="I50" i="32" s="1"/>
  <c r="H49" i="32"/>
  <c r="G49" i="32"/>
  <c r="H48" i="32"/>
  <c r="G48" i="32"/>
  <c r="I48" i="32" s="1"/>
  <c r="H47" i="32"/>
  <c r="G47" i="32"/>
  <c r="H44" i="32"/>
  <c r="G44" i="32"/>
  <c r="I44" i="32" s="1"/>
  <c r="H43" i="32"/>
  <c r="G43" i="32"/>
  <c r="I43" i="32" s="1"/>
  <c r="H42" i="32"/>
  <c r="G42" i="32"/>
  <c r="H38" i="32"/>
  <c r="G38" i="32"/>
  <c r="H37" i="32"/>
  <c r="G37" i="32"/>
  <c r="H36" i="32"/>
  <c r="G36" i="32"/>
  <c r="H35" i="32"/>
  <c r="G35" i="32"/>
  <c r="H34" i="32"/>
  <c r="G34" i="32"/>
  <c r="I34" i="32" s="1"/>
  <c r="H33" i="32"/>
  <c r="G33" i="32"/>
  <c r="I33" i="32" s="1"/>
  <c r="H32" i="32"/>
  <c r="G32" i="32"/>
  <c r="I32" i="32" s="1"/>
  <c r="H30" i="32"/>
  <c r="G30" i="32"/>
  <c r="H29" i="32"/>
  <c r="G29" i="32"/>
  <c r="H28" i="32"/>
  <c r="G28" i="32"/>
  <c r="H27" i="32"/>
  <c r="G27" i="32"/>
  <c r="I27" i="32" s="1"/>
  <c r="H26" i="32"/>
  <c r="G26" i="32"/>
  <c r="H25" i="32"/>
  <c r="G25" i="32"/>
  <c r="H23" i="32"/>
  <c r="G23" i="32"/>
  <c r="H22" i="32"/>
  <c r="G22" i="32"/>
  <c r="I22" i="32" s="1"/>
  <c r="H21" i="32"/>
  <c r="I21" i="32" s="1"/>
  <c r="G21" i="32"/>
  <c r="H20" i="32"/>
  <c r="G20" i="32"/>
  <c r="H19" i="32"/>
  <c r="G19" i="32"/>
  <c r="H18" i="32"/>
  <c r="G18" i="32"/>
  <c r="I18" i="32" s="1"/>
  <c r="H17" i="32"/>
  <c r="G17" i="32"/>
  <c r="H16" i="32"/>
  <c r="G16" i="32"/>
  <c r="I16" i="32" s="1"/>
  <c r="H15" i="32"/>
  <c r="G15" i="32"/>
  <c r="H14" i="32"/>
  <c r="G14" i="32"/>
  <c r="I14" i="32" s="1"/>
  <c r="H13" i="32"/>
  <c r="G13" i="32"/>
  <c r="H12" i="32"/>
  <c r="G12" i="32"/>
  <c r="I12" i="32" s="1"/>
  <c r="D41" i="32"/>
  <c r="H41" i="32" s="1"/>
  <c r="D40" i="32"/>
  <c r="G40" i="32" s="1"/>
  <c r="D39" i="32"/>
  <c r="H39" i="32" s="1"/>
  <c r="D31" i="32"/>
  <c r="H31" i="32" s="1"/>
  <c r="D24" i="32"/>
  <c r="H24" i="32" s="1"/>
  <c r="H42" i="24"/>
  <c r="G42" i="24"/>
  <c r="H41" i="24"/>
  <c r="G41" i="24"/>
  <c r="H40" i="24"/>
  <c r="G40" i="24"/>
  <c r="I40" i="24" s="1"/>
  <c r="H39" i="24"/>
  <c r="G39" i="24"/>
  <c r="H38" i="24"/>
  <c r="G38" i="24"/>
  <c r="I38" i="24" s="1"/>
  <c r="H37" i="24"/>
  <c r="G37" i="24"/>
  <c r="H36" i="24"/>
  <c r="G36" i="24"/>
  <c r="I36" i="24" s="1"/>
  <c r="H35" i="24"/>
  <c r="G35" i="24"/>
  <c r="H34" i="24"/>
  <c r="G34" i="24"/>
  <c r="H33" i="24"/>
  <c r="I33" i="24" s="1"/>
  <c r="G33" i="24"/>
  <c r="H32" i="24"/>
  <c r="G32" i="24"/>
  <c r="I32" i="24" s="1"/>
  <c r="H31" i="24"/>
  <c r="I31" i="24" s="1"/>
  <c r="G31" i="24"/>
  <c r="H30" i="24"/>
  <c r="G30" i="24"/>
  <c r="H28" i="24"/>
  <c r="G28" i="24"/>
  <c r="H27" i="24"/>
  <c r="G27" i="24"/>
  <c r="H26" i="24"/>
  <c r="G26" i="24"/>
  <c r="H25" i="24"/>
  <c r="G25" i="24"/>
  <c r="H24" i="24"/>
  <c r="G24" i="24"/>
  <c r="H23" i="24"/>
  <c r="G23" i="24"/>
  <c r="H22" i="24"/>
  <c r="G22" i="24"/>
  <c r="I22" i="24" s="1"/>
  <c r="H21" i="24"/>
  <c r="G21" i="24"/>
  <c r="H20" i="24"/>
  <c r="G20" i="24"/>
  <c r="H19" i="24"/>
  <c r="G19" i="24"/>
  <c r="H37" i="33"/>
  <c r="G37" i="33"/>
  <c r="I37" i="33" s="1"/>
  <c r="H36" i="33"/>
  <c r="G36" i="33"/>
  <c r="H35" i="33"/>
  <c r="I35" i="33" s="1"/>
  <c r="G35" i="33"/>
  <c r="H34" i="33"/>
  <c r="G34" i="33"/>
  <c r="H33" i="33"/>
  <c r="G33" i="33"/>
  <c r="H32" i="33"/>
  <c r="G32" i="33"/>
  <c r="H31" i="33"/>
  <c r="G31" i="33"/>
  <c r="H30" i="33"/>
  <c r="G30" i="33"/>
  <c r="H29" i="33"/>
  <c r="G29" i="33"/>
  <c r="I29" i="33" s="1"/>
  <c r="H28" i="33"/>
  <c r="G28" i="33"/>
  <c r="H27" i="33"/>
  <c r="G27" i="33"/>
  <c r="H26" i="33"/>
  <c r="G26" i="33"/>
  <c r="H25" i="33"/>
  <c r="G25" i="33"/>
  <c r="I25" i="33" s="1"/>
  <c r="H23" i="33"/>
  <c r="G23" i="33"/>
  <c r="H22" i="33"/>
  <c r="G22" i="33"/>
  <c r="H20" i="33"/>
  <c r="G20" i="33"/>
  <c r="H19" i="33"/>
  <c r="G19" i="33"/>
  <c r="I19" i="33" s="1"/>
  <c r="H17" i="33"/>
  <c r="G17" i="33"/>
  <c r="H16" i="33"/>
  <c r="G16" i="33"/>
  <c r="H15" i="33"/>
  <c r="G15" i="33"/>
  <c r="H14" i="33"/>
  <c r="G14" i="33"/>
  <c r="I14" i="33" s="1"/>
  <c r="H13" i="33"/>
  <c r="G13" i="33"/>
  <c r="H12" i="33"/>
  <c r="G12" i="33"/>
  <c r="H13" i="34"/>
  <c r="H32" i="34" s="1"/>
  <c r="I31" i="34"/>
  <c r="G31" i="34"/>
  <c r="G30" i="34"/>
  <c r="I30" i="34" s="1"/>
  <c r="H29" i="34"/>
  <c r="I29" i="34" s="1"/>
  <c r="G28" i="34"/>
  <c r="I28" i="34" s="1"/>
  <c r="H27" i="34"/>
  <c r="I27" i="34"/>
  <c r="I26" i="34"/>
  <c r="G26" i="34"/>
  <c r="G25" i="34"/>
  <c r="I25" i="34" s="1"/>
  <c r="H24" i="34"/>
  <c r="I24" i="34" s="1"/>
  <c r="I23" i="34"/>
  <c r="G23" i="34"/>
  <c r="H22" i="34"/>
  <c r="I22" i="34"/>
  <c r="G21" i="34"/>
  <c r="I21" i="34" s="1"/>
  <c r="G20" i="34"/>
  <c r="I20" i="34" s="1"/>
  <c r="G19" i="34"/>
  <c r="I19" i="34" s="1"/>
  <c r="I18" i="34"/>
  <c r="G18" i="34"/>
  <c r="G17" i="34"/>
  <c r="I17" i="34" s="1"/>
  <c r="I16" i="34"/>
  <c r="H16" i="34"/>
  <c r="I15" i="34"/>
  <c r="G15" i="34"/>
  <c r="G14" i="34"/>
  <c r="I14" i="34" s="1"/>
  <c r="I14" i="35"/>
  <c r="I17" i="35"/>
  <c r="I22" i="35"/>
  <c r="I27" i="35"/>
  <c r="I30" i="35"/>
  <c r="I35" i="35"/>
  <c r="I38" i="35"/>
  <c r="I43" i="35"/>
  <c r="H44" i="35"/>
  <c r="I44" i="35" s="1"/>
  <c r="G44" i="35"/>
  <c r="H43" i="35"/>
  <c r="G43" i="35"/>
  <c r="H42" i="35"/>
  <c r="G42" i="35"/>
  <c r="I42" i="35" s="1"/>
  <c r="H41" i="35"/>
  <c r="G41" i="35"/>
  <c r="I41" i="35" s="1"/>
  <c r="H40" i="35"/>
  <c r="G40" i="35"/>
  <c r="I40" i="35" s="1"/>
  <c r="H39" i="35"/>
  <c r="G39" i="35"/>
  <c r="I39" i="35" s="1"/>
  <c r="H38" i="35"/>
  <c r="G38" i="35"/>
  <c r="H37" i="35"/>
  <c r="G37" i="35"/>
  <c r="I37" i="35" s="1"/>
  <c r="H36" i="35"/>
  <c r="I36" i="35" s="1"/>
  <c r="G36" i="35"/>
  <c r="H35" i="35"/>
  <c r="G35" i="35"/>
  <c r="H34" i="35"/>
  <c r="G34" i="35"/>
  <c r="I34" i="35" s="1"/>
  <c r="H33" i="35"/>
  <c r="G33" i="35"/>
  <c r="I33" i="35" s="1"/>
  <c r="H32" i="35"/>
  <c r="G32" i="35"/>
  <c r="I32" i="35" s="1"/>
  <c r="H31" i="35"/>
  <c r="G31" i="35"/>
  <c r="I31" i="35" s="1"/>
  <c r="H30" i="35"/>
  <c r="G30" i="35"/>
  <c r="H29" i="35"/>
  <c r="G29" i="35"/>
  <c r="I29" i="35" s="1"/>
  <c r="H28" i="35"/>
  <c r="I28" i="35" s="1"/>
  <c r="G28" i="35"/>
  <c r="H27" i="35"/>
  <c r="G27" i="35"/>
  <c r="H26" i="35"/>
  <c r="G26" i="35"/>
  <c r="I26" i="35" s="1"/>
  <c r="H25" i="35"/>
  <c r="G25" i="35"/>
  <c r="I25" i="35" s="1"/>
  <c r="H24" i="35"/>
  <c r="G24" i="35"/>
  <c r="I24" i="35" s="1"/>
  <c r="H23" i="35"/>
  <c r="G23" i="35"/>
  <c r="I23" i="35" s="1"/>
  <c r="H22" i="35"/>
  <c r="G22" i="35"/>
  <c r="H21" i="35"/>
  <c r="G21" i="35"/>
  <c r="I21" i="35" s="1"/>
  <c r="H20" i="35"/>
  <c r="I20" i="35" s="1"/>
  <c r="G20" i="35"/>
  <c r="H19" i="35"/>
  <c r="G19" i="35"/>
  <c r="I19" i="35" s="1"/>
  <c r="H18" i="35"/>
  <c r="G18" i="35"/>
  <c r="I18" i="35" s="1"/>
  <c r="H17" i="35"/>
  <c r="G17" i="35"/>
  <c r="H16" i="35"/>
  <c r="G16" i="35"/>
  <c r="I16" i="35" s="1"/>
  <c r="H15" i="35"/>
  <c r="G15" i="35"/>
  <c r="I15" i="35" s="1"/>
  <c r="H14" i="35"/>
  <c r="G14" i="35"/>
  <c r="H13" i="35"/>
  <c r="G13" i="35"/>
  <c r="G45" i="35" s="1"/>
  <c r="V55" i="36"/>
  <c r="D46" i="32"/>
  <c r="H46" i="32" s="1"/>
  <c r="D45" i="32"/>
  <c r="H45" i="32" s="1"/>
  <c r="D38" i="30"/>
  <c r="G38" i="30" s="1"/>
  <c r="D20" i="30"/>
  <c r="H20" i="30" s="1"/>
  <c r="D76" i="29"/>
  <c r="G76" i="29" s="1"/>
  <c r="H19" i="15"/>
  <c r="G19" i="15"/>
  <c r="H18" i="15"/>
  <c r="G18" i="15"/>
  <c r="H17" i="15"/>
  <c r="G17" i="15"/>
  <c r="H16" i="15"/>
  <c r="G16" i="15"/>
  <c r="H15" i="15"/>
  <c r="G15" i="15"/>
  <c r="I15" i="15" s="1"/>
  <c r="D296" i="27"/>
  <c r="D244" i="27"/>
  <c r="D56" i="26"/>
  <c r="D48" i="26"/>
  <c r="H48" i="26" s="1"/>
  <c r="I48" i="26" s="1"/>
  <c r="D42" i="26"/>
  <c r="H42" i="26" s="1"/>
  <c r="I42" i="26" s="1"/>
  <c r="D39" i="26"/>
  <c r="H39" i="26" s="1"/>
  <c r="I39" i="26" s="1"/>
  <c r="D43" i="24"/>
  <c r="H43" i="24" s="1"/>
  <c r="D29" i="24"/>
  <c r="H29" i="24" s="1"/>
  <c r="D102" i="23"/>
  <c r="G102" i="23" s="1"/>
  <c r="I102" i="23" s="1"/>
  <c r="D101" i="23"/>
  <c r="G101" i="23" s="1"/>
  <c r="I101" i="23" s="1"/>
  <c r="D97" i="23"/>
  <c r="G97" i="23" s="1"/>
  <c r="I97" i="23" s="1"/>
  <c r="D96" i="23"/>
  <c r="G96" i="23" s="1"/>
  <c r="I96" i="23" s="1"/>
  <c r="D95" i="23"/>
  <c r="G95" i="23" s="1"/>
  <c r="I95" i="23" s="1"/>
  <c r="D94" i="23"/>
  <c r="G94" i="23" s="1"/>
  <c r="I94" i="23" s="1"/>
  <c r="D93" i="23"/>
  <c r="G93" i="23" s="1"/>
  <c r="I93" i="23" s="1"/>
  <c r="D92" i="23"/>
  <c r="G92" i="23" s="1"/>
  <c r="I92" i="23" s="1"/>
  <c r="D91" i="23"/>
  <c r="G91" i="23" s="1"/>
  <c r="I91" i="23" s="1"/>
  <c r="D90" i="23"/>
  <c r="G90" i="23" s="1"/>
  <c r="I90" i="23" s="1"/>
  <c r="D89" i="23"/>
  <c r="G89" i="23" s="1"/>
  <c r="I89" i="23" s="1"/>
  <c r="D86" i="23"/>
  <c r="G86" i="23" s="1"/>
  <c r="I86" i="23" s="1"/>
  <c r="D85" i="23"/>
  <c r="H85" i="23" s="1"/>
  <c r="I85" i="23" s="1"/>
  <c r="D84" i="23"/>
  <c r="G84" i="23" s="1"/>
  <c r="I84" i="23" s="1"/>
  <c r="D83" i="23"/>
  <c r="G83" i="23" s="1"/>
  <c r="I83" i="23" s="1"/>
  <c r="D80" i="23"/>
  <c r="G80" i="23" s="1"/>
  <c r="I80" i="23" s="1"/>
  <c r="D79" i="23"/>
  <c r="G79" i="23" s="1"/>
  <c r="I79" i="23" s="1"/>
  <c r="D78" i="23"/>
  <c r="G78" i="23" s="1"/>
  <c r="I78" i="23" s="1"/>
  <c r="D77" i="23"/>
  <c r="G77" i="23" s="1"/>
  <c r="I77" i="23" s="1"/>
  <c r="D74" i="23"/>
  <c r="G74" i="23" s="1"/>
  <c r="I74" i="23" s="1"/>
  <c r="D73" i="23"/>
  <c r="G73" i="23" s="1"/>
  <c r="I73" i="23" s="1"/>
  <c r="D72" i="23"/>
  <c r="G72" i="23" s="1"/>
  <c r="I72" i="23" s="1"/>
  <c r="D71" i="23"/>
  <c r="G71" i="23" s="1"/>
  <c r="I71" i="23" s="1"/>
  <c r="D70" i="23"/>
  <c r="G70" i="23" s="1"/>
  <c r="I70" i="23" s="1"/>
  <c r="D63" i="23"/>
  <c r="G63" i="23" s="1"/>
  <c r="I63" i="23" s="1"/>
  <c r="D62" i="23"/>
  <c r="G62" i="23" s="1"/>
  <c r="I62" i="23" s="1"/>
  <c r="D58" i="23"/>
  <c r="G58" i="23" s="1"/>
  <c r="I58" i="23" s="1"/>
  <c r="D57" i="23"/>
  <c r="G57" i="23" s="1"/>
  <c r="I57" i="23" s="1"/>
  <c r="D56" i="23"/>
  <c r="G56" i="23" s="1"/>
  <c r="I56" i="23" s="1"/>
  <c r="D55" i="23"/>
  <c r="G55" i="23" s="1"/>
  <c r="I55" i="23" s="1"/>
  <c r="D52" i="23"/>
  <c r="G52" i="23" s="1"/>
  <c r="I52" i="23" s="1"/>
  <c r="D51" i="23"/>
  <c r="G51" i="23" s="1"/>
  <c r="I51" i="23" s="1"/>
  <c r="D50" i="23"/>
  <c r="G50" i="23" s="1"/>
  <c r="I50" i="23" s="1"/>
  <c r="D49" i="23"/>
  <c r="G49" i="23" s="1"/>
  <c r="I49" i="23" s="1"/>
  <c r="D48" i="23"/>
  <c r="G48" i="23" s="1"/>
  <c r="I48" i="23" s="1"/>
  <c r="D47" i="23"/>
  <c r="G47" i="23" s="1"/>
  <c r="I47" i="23" s="1"/>
  <c r="D46" i="23"/>
  <c r="G46" i="23" s="1"/>
  <c r="I46" i="23" s="1"/>
  <c r="D45" i="23"/>
  <c r="G45" i="23" s="1"/>
  <c r="I45" i="23" s="1"/>
  <c r="D44" i="23"/>
  <c r="G44" i="23" s="1"/>
  <c r="I44" i="23" s="1"/>
  <c r="D41" i="23"/>
  <c r="G41" i="23" s="1"/>
  <c r="I41" i="23" s="1"/>
  <c r="D40" i="23"/>
  <c r="H40" i="23" s="1"/>
  <c r="D39" i="23"/>
  <c r="G39" i="23" s="1"/>
  <c r="I39" i="23" s="1"/>
  <c r="D38" i="23"/>
  <c r="G38" i="23" s="1"/>
  <c r="I38" i="23" s="1"/>
  <c r="D35" i="23"/>
  <c r="G35" i="23" s="1"/>
  <c r="I35" i="23" s="1"/>
  <c r="D34" i="23"/>
  <c r="G34" i="23" s="1"/>
  <c r="I34" i="23" s="1"/>
  <c r="D29" i="23"/>
  <c r="G29" i="23" s="1"/>
  <c r="I29" i="23" s="1"/>
  <c r="D28" i="23"/>
  <c r="G28" i="23" s="1"/>
  <c r="I28" i="23" s="1"/>
  <c r="D27" i="23"/>
  <c r="G27" i="23" s="1"/>
  <c r="I27" i="23" s="1"/>
  <c r="D26" i="23"/>
  <c r="G26" i="23" s="1"/>
  <c r="I26" i="23" s="1"/>
  <c r="D23" i="23"/>
  <c r="G23" i="23" s="1"/>
  <c r="I23" i="23" s="1"/>
  <c r="D22" i="23"/>
  <c r="G22" i="23" s="1"/>
  <c r="I22" i="23" s="1"/>
  <c r="D21" i="23"/>
  <c r="G21" i="23" s="1"/>
  <c r="I21" i="23" s="1"/>
  <c r="D20" i="23"/>
  <c r="G20" i="23" s="1"/>
  <c r="I16" i="15" l="1"/>
  <c r="I19" i="15"/>
  <c r="H45" i="35"/>
  <c r="I13" i="35"/>
  <c r="I45" i="35" s="1"/>
  <c r="I13" i="34"/>
  <c r="G32" i="34"/>
  <c r="H38" i="33"/>
  <c r="I13" i="33"/>
  <c r="I32" i="33"/>
  <c r="I36" i="33"/>
  <c r="I20" i="32"/>
  <c r="I49" i="32"/>
  <c r="I17" i="32"/>
  <c r="I26" i="32"/>
  <c r="I30" i="32"/>
  <c r="G31" i="32"/>
  <c r="H40" i="32"/>
  <c r="I40" i="32" s="1"/>
  <c r="G46" i="32"/>
  <c r="I46" i="32" s="1"/>
  <c r="G41" i="32"/>
  <c r="I15" i="32"/>
  <c r="I28" i="32"/>
  <c r="I42" i="32"/>
  <c r="I37" i="32"/>
  <c r="G45" i="32"/>
  <c r="I45" i="32" s="1"/>
  <c r="I52" i="32"/>
  <c r="I29" i="32"/>
  <c r="I41" i="32"/>
  <c r="I19" i="32"/>
  <c r="I23" i="32"/>
  <c r="I38" i="32"/>
  <c r="I31" i="32"/>
  <c r="G24" i="32"/>
  <c r="I24" i="32" s="1"/>
  <c r="I35" i="32"/>
  <c r="G39" i="32"/>
  <c r="I39" i="32" s="1"/>
  <c r="I47" i="32"/>
  <c r="I13" i="32"/>
  <c r="I25" i="32"/>
  <c r="I36" i="32"/>
  <c r="I51" i="32"/>
  <c r="I55" i="32"/>
  <c r="I20" i="30"/>
  <c r="I38" i="30"/>
  <c r="G42" i="30"/>
  <c r="I76" i="29"/>
  <c r="I84" i="29" s="1"/>
  <c r="G84" i="29"/>
  <c r="H296" i="27"/>
  <c r="H244" i="27"/>
  <c r="H307" i="27" s="1"/>
  <c r="I32" i="34"/>
  <c r="I40" i="23"/>
  <c r="I20" i="23"/>
  <c r="G125" i="23"/>
  <c r="D57" i="26"/>
  <c r="G57" i="26" s="1"/>
  <c r="H56" i="26"/>
  <c r="I56" i="26" s="1"/>
  <c r="I20" i="33"/>
  <c r="I30" i="33"/>
  <c r="I34" i="33"/>
  <c r="I22" i="33"/>
  <c r="I12" i="33"/>
  <c r="I26" i="33"/>
  <c r="I16" i="33"/>
  <c r="I31" i="33"/>
  <c r="I17" i="33"/>
  <c r="I23" i="33"/>
  <c r="G38" i="33"/>
  <c r="I27" i="33"/>
  <c r="I28" i="33"/>
  <c r="I33" i="33"/>
  <c r="G44" i="24"/>
  <c r="H44" i="24"/>
  <c r="I23" i="24"/>
  <c r="I27" i="24"/>
  <c r="I42" i="24"/>
  <c r="I19" i="24"/>
  <c r="G43" i="24"/>
  <c r="I43" i="24" s="1"/>
  <c r="I20" i="24"/>
  <c r="I39" i="24"/>
  <c r="I30" i="24"/>
  <c r="I26" i="24"/>
  <c r="G29" i="24"/>
  <c r="I29" i="24" s="1"/>
  <c r="I41" i="24"/>
  <c r="I34" i="24"/>
  <c r="I21" i="24"/>
  <c r="I24" i="24"/>
  <c r="I28" i="24"/>
  <c r="I35" i="24"/>
  <c r="I25" i="24"/>
  <c r="I37" i="24"/>
  <c r="I15" i="33"/>
  <c r="I18" i="15"/>
  <c r="H20" i="15"/>
  <c r="I17" i="15"/>
  <c r="G20" i="15"/>
  <c r="D40" i="30"/>
  <c r="H40" i="30" s="1"/>
  <c r="I40" i="30" s="1"/>
  <c r="D45" i="26"/>
  <c r="H45" i="26" s="1"/>
  <c r="I45" i="26" s="1"/>
  <c r="D34" i="26"/>
  <c r="H34" i="26" s="1"/>
  <c r="I34" i="26" s="1"/>
  <c r="D21" i="26"/>
  <c r="H21" i="26" s="1"/>
  <c r="D51" i="26"/>
  <c r="H51" i="26" s="1"/>
  <c r="I51" i="26" s="1"/>
  <c r="D110" i="23"/>
  <c r="H110" i="23" s="1"/>
  <c r="I110" i="23" s="1"/>
  <c r="D115" i="23"/>
  <c r="H115" i="23" s="1"/>
  <c r="I115" i="23" s="1"/>
  <c r="I42" i="30" l="1"/>
  <c r="H42" i="30"/>
  <c r="I21" i="26"/>
  <c r="I57" i="26"/>
  <c r="G92" i="26"/>
  <c r="I296" i="27"/>
  <c r="I244" i="27"/>
  <c r="I307" i="27" s="1"/>
  <c r="I125" i="23"/>
  <c r="H125" i="23"/>
  <c r="H56" i="32"/>
  <c r="I56" i="32"/>
  <c r="G56" i="32"/>
  <c r="I44" i="24"/>
  <c r="I38" i="33"/>
  <c r="I20" i="15"/>
  <c r="C25" i="21" s="1"/>
  <c r="D54" i="26"/>
  <c r="H54" i="26" s="1"/>
  <c r="I54" i="26" s="1"/>
  <c r="E25" i="21" l="1"/>
  <c r="E26" i="21" s="1"/>
  <c r="C26" i="21"/>
  <c r="D25" i="21"/>
  <c r="D26" i="21" s="1"/>
  <c r="H92" i="26"/>
  <c r="I92" i="26"/>
  <c r="J92" i="26" l="1"/>
</calcChain>
</file>

<file path=xl/sharedStrings.xml><?xml version="1.0" encoding="utf-8"?>
<sst xmlns="http://schemas.openxmlformats.org/spreadsheetml/2006/main" count="3145" uniqueCount="1153">
  <si>
    <t>1</t>
  </si>
  <si>
    <t>2</t>
  </si>
  <si>
    <t>УСТРОЙСТВО АНТИСЕЙСМИЧЕСКИХ ШВОВ</t>
  </si>
  <si>
    <t>Составлена В ТЕКУЩИХ ЦЕНАХ</t>
  </si>
  <si>
    <t>100М ШВА</t>
  </si>
  <si>
    <t>3</t>
  </si>
  <si>
    <t>АРМИРОВАНИЕ ПОДСТИЛАЮЩИХ СЛОЕВ И НАБЕТОНОК</t>
  </si>
  <si>
    <t>Т</t>
  </si>
  <si>
    <t>МЕТАЛЛИЧЕСКИЙ УГОЛОК 45Х45Х4ММ</t>
  </si>
  <si>
    <t>ТН</t>
  </si>
  <si>
    <t>4</t>
  </si>
  <si>
    <t>АРМАТУРА Д-10ММ</t>
  </si>
  <si>
    <t>5</t>
  </si>
  <si>
    <t>СЕТКА 5ВР1 150Х150ММ/М2=1,912КГ</t>
  </si>
  <si>
    <t>М2</t>
  </si>
  <si>
    <t>6</t>
  </si>
  <si>
    <t>7</t>
  </si>
  <si>
    <t>УСТАНОВКА ПАРОИЗОЛЯЦИОННОГО СЛОЯ ИЗ ПЛЕНКИ ПОЛИЭТИЛЕНОВОЙ</t>
  </si>
  <si>
    <t>8</t>
  </si>
  <si>
    <t>9</t>
  </si>
  <si>
    <t>ПЛЕНКА ПОЛИЭТИЛЕНОВАЯ 100МКМ</t>
  </si>
  <si>
    <t>10</t>
  </si>
  <si>
    <t>УСТРОЙСТВО ПОЛОВ БЕТОННЫХ ТОЛЩИНОЙ 100 ММ</t>
  </si>
  <si>
    <t>100М2</t>
  </si>
  <si>
    <t>М3</t>
  </si>
  <si>
    <t>БЕТОН ТЯЖЕЛЫЙ, КЛАСС В 22,5 (М300)</t>
  </si>
  <si>
    <t>11</t>
  </si>
  <si>
    <t>УПРОЧНЕНИЕ ПОКРЫТИЙ С CLEBERCRAFT</t>
  </si>
  <si>
    <t>112</t>
  </si>
  <si>
    <t>12</t>
  </si>
  <si>
    <t>ТОППИНГ CLEBERCRAFT</t>
  </si>
  <si>
    <t>КГ</t>
  </si>
  <si>
    <t>13</t>
  </si>
  <si>
    <t>14</t>
  </si>
  <si>
    <t>15</t>
  </si>
  <si>
    <t>ОКРАСКА ПОВЕРХНОСТЕЙ</t>
  </si>
  <si>
    <t>16</t>
  </si>
  <si>
    <t>КЮРИНГ CLEBERCRAFT</t>
  </si>
  <si>
    <t>17</t>
  </si>
  <si>
    <t>НАРЕЗКА ШВОВ В БЕТОНЕ ПРИ УСТРОЙСТВЕ ПОЛОВ МЕТОДОМ ВАКУУМИРОВАНИЯ</t>
  </si>
  <si>
    <t>18</t>
  </si>
  <si>
    <t>ЖГУТ ВИЛАТЕРМ 6ММ</t>
  </si>
  <si>
    <t>19</t>
  </si>
  <si>
    <t>ГЕРМЕТИК ПОЛИУРЕТАНОВЫЙ</t>
  </si>
  <si>
    <t>ШТ</t>
  </si>
  <si>
    <t>20</t>
  </si>
  <si>
    <t>21</t>
  </si>
  <si>
    <t>ЖГУТ ВИЛАТЕРМ 25ММ</t>
  </si>
  <si>
    <t>22</t>
  </si>
  <si>
    <t>ИТОГО</t>
  </si>
  <si>
    <t>ЛОТОК ПОДЗЕМНОЙ СТОЯНКИ ИЗ ШВЕЛЛЕРА 12</t>
  </si>
  <si>
    <t>ПОЛЫ</t>
  </si>
  <si>
    <t>УСТРОЙСТВО ПОДСТИЛАЮЩИХ СЛОЕВ БЕТОННЫХ</t>
  </si>
  <si>
    <t>УСТРОЙСТВО СТЯЖЕК ЦЕМЕНТНЫХ ТОЛЩИНОЙ 20 ММ</t>
  </si>
  <si>
    <t>ТИП2</t>
  </si>
  <si>
    <t>УСТРОЙСТВО ПОКРЫТИЙ НА РАСТВОРЕ ИЗ СУХОЙ СМЕСИ С ПРИГОТОВЛЕНИЕМ РАСТВОРА В ПОСТРОЕЧНЫХ УСЛОВИЯХ ИЗ РЕЛЬЕФНЫХ НЕГЛАЗУРОВАННЫХ КЕРАМИЧЕСКИХ ПЛИТОК ДЛЯ ПОЛОВ МНОГОЦВЕТНЫХ</t>
  </si>
  <si>
    <t>ПЛИТКИ КЕРАМИЧЕСКИЕ ДЛЯ ПОЛОВ РЕЛЬЕФНЫЕ ГЛАЗУРОВАННЫЕ, ДЕКОРИРОВАННЫЕ МЕТОДОМ СЕРИОГРАФИИ, КВАДРАТНЫЕ И ПРЯМОУГОЛЬНЫЕ С МНОГОЦВЕТНЫМ РИСУНКОМ ТОЛЩИНОЙ 11 ММ</t>
  </si>
  <si>
    <t>8. 9</t>
  </si>
  <si>
    <t>КЛЕЙ ПЛИТОЧНЫЙ "СТАРАТЕЛЬ-СТАНДАРТ"</t>
  </si>
  <si>
    <t>ЗАТИРКА "СТАРАТЕЛИ" (РАЗНОЙ ЦВЕТНОСТИ)</t>
  </si>
  <si>
    <t>ТИП3</t>
  </si>
  <si>
    <t>ОБЛИЦОВКА СТУПЕНЕЙ И ПОДСТУПЕННИКОВ КЕРАМОГРАНИТНЫМИ ПЛИТКАМИ ТОЛЩИНОЙ ДО 15 ММ НА КЛЕЕ ИЗ СУХИХ СМЕСЕЙ, ЧИСЛО ПЛИТ ДО 10 ШТ НА М2</t>
  </si>
  <si>
    <t>ГРУНТОВКА</t>
  </si>
  <si>
    <t>КЛЕЙ ДЛЯ ОБЛИЦОВОЧНЫХ РАБОТ (СУХАЯ СМЕСЬ)</t>
  </si>
  <si>
    <t>СМЕСЬ СУХАЯ ДЛЯ ЗАДЕЛКИ ШВОВ</t>
  </si>
  <si>
    <t>ПОТОЛОК</t>
  </si>
  <si>
    <t>СМЕСЬ СУХАЯ ГИПСОВАЯ</t>
  </si>
  <si>
    <t>ИЗВЕСТКОВАЯ ОКРАСКА ВОДНЫМИ СОСТАВАМИ ВНУТРИ ПОМЕЩЕНИЙ ПО ШТУКАТУРКЕ</t>
  </si>
  <si>
    <t>ИЗВЕСТЬ СТРОИТЕЛЬНАЯ НЕГАШЕНАЯ КОМОВАЯ, СОРТ 1</t>
  </si>
  <si>
    <t>КРАСКИ СУХИЕ ДЛЯ ВНУТРЕННИХ РАБОТ</t>
  </si>
  <si>
    <t>ШПАТЛЕВКА КЛЕЕВАЯ</t>
  </si>
  <si>
    <t>СТЕНЫ</t>
  </si>
  <si>
    <t>ОШТУКАТУРИВАНИЕ ПОВЕРХНОСТЕЙ ЦЕМЕНТНЫМ РАСТВОРОМ ПО КАМНЮ И БЕТОНУ УЛУЧШЕННОЕ СТЕН</t>
  </si>
  <si>
    <t>РАСТВОР ЦЕМЕНТНЫЙ 1:3</t>
  </si>
  <si>
    <t>СЕТКА ТКАНАЯ С КВАДРАТНЫМИ ЯЧЕЙКАМИ N 05 БЕЗ ПОКРЫТИЯ</t>
  </si>
  <si>
    <t>ОКРАСКА ПОЛИВИНИЛАЦЕТАТНЫМИ ВОДОЭМУЛЬСИОННЫМИ СОСТАВАМИ УЛУЧШЕННАЯ ПО СБОРНЫМ КОНСТРУКЦИЯМ, ПОДГОТОВЛЕННЫМ ПОД ОКРАСКУ СТЕН</t>
  </si>
  <si>
    <t>КРАСКИ ВОДОЭМУЛЬСИОННЫЕ</t>
  </si>
  <si>
    <t>КРАСКИ МАСЛЯНЫЕ ГОТОВЫЕ К ПРИМЕНЕНИЮ ДЛЯ ВНУТРЕННИХ РАБОТ</t>
  </si>
  <si>
    <t>МОНТАЖ ЛОТКОВ, РЕШЕТОК, ЗАТВОРОВ ИЗ ПОЛОСОВОЙ И ТОНКОЛИСТОВОЙ СТАЛИ</t>
  </si>
  <si>
    <t>21.10</t>
  </si>
  <si>
    <t>21.11</t>
  </si>
  <si>
    <t>БЕТОН ТЯЖЕЛЫЙ, КЛАСС В 7,5 (М100)</t>
  </si>
  <si>
    <t>РАСТВОР ГОТОВЫЙ КЛАДОЧНЫЙ ТЯЖЕЛЫЙ ЦЕМЕНТНЫЙ М-150</t>
  </si>
  <si>
    <t>ОШТУКАТУРИВАНИЕ ПОВЕРХНОСТЕЙ ЦЕМЕНТНЫМ РАСТВОРОМ ПО КАМНЮ И БЕТОНУ УЛУЧШЕННОЕ КОЛОНН</t>
  </si>
  <si>
    <t>УЛУЧШЕННАЯ ОКРАСКА МАСЛЯНЫМИ СОСТАВАМИ ПО СБОРНЫМ КОНСТРУКЦИЯМ, ПОДГОТОВЛЕННЫМ ПОД ОКРАСКУ КОЛОНН</t>
  </si>
  <si>
    <t>ПЕРЕХОДЫ</t>
  </si>
  <si>
    <t>ФУНДАМЕНТ</t>
  </si>
  <si>
    <t>УСТРОЙСТВО БЕТОННОЙ ПОДГОТОВКИ</t>
  </si>
  <si>
    <t>100 М3 БЕТОНА</t>
  </si>
  <si>
    <t>1. 8</t>
  </si>
  <si>
    <t>УСТРОЙСТВО ФУНДАМЕНТНЫХ ПЛИТ ЖЕЛЕЗОБЕТОННЫХ ПЛОСКИХ</t>
  </si>
  <si>
    <t>100 М3 ЖЕЛЕЗОБЕТОНА В ДЕЛЕ</t>
  </si>
  <si>
    <t>2.16</t>
  </si>
  <si>
    <t>БЕТОН ТЯЖЕЛЫЙ, КЛАСС В 20 (М250)</t>
  </si>
  <si>
    <t>3.10</t>
  </si>
  <si>
    <t>АРМАТУРА ДЛЯ МОНОЛИТНЫХ ЖЕЛЕЗОБЕТОННЫХ КОНСТРУКЦИЙ В ВИДЕ СЕТОК И ПЛОСКИХ КАРКАСОВ, ПЕРИОДИЧЕСКОГО ПРОФИЛЯ КЛАССА АIII, ДИАМЕТРОМ 12 ММ</t>
  </si>
  <si>
    <t>АРМАТУРА ДЛЯ МОНОЛИТНЫХ ЖЕЛЕЗОБЕТОННЫХ КОНСТРУКЦИЙ В ВИДЕ СЕТОК И ПЛОСКИХ КАРКАСОВ, ГЛАДКАЯ КЛАССА АI, ДИАМЕТРОМ 6 ММ</t>
  </si>
  <si>
    <t>АРМАТУРА ДЛЯ МОНОЛИТНЫХ ЖЕЛЕЗОБЕТОННЫХ КОНСТРУКЦИЙ В ВИДЕ СЕТОК И ПЛОСКИХ КАРКАСОВ, ПЕРИОДИЧЕСКОГО ПРОФИЛЯ КЛАССА АIII, ДИАМЕТРОМ 25-28 ММ Д.25 Б-1</t>
  </si>
  <si>
    <t>АРМАТУРА ДЛЯ МОНОЛИТНЫХ ЖЕЛЕЗОБЕТОННЫХ КОНСТРУКЦИЙ В ВИДЕ СЕТОК И ПЛОСКИХ КАРКАСОВ, ГЛАДКАЯ КЛАССА АI, ДИАМЕТРОМ 8 ММ Б1</t>
  </si>
  <si>
    <t>КОЛОННЫ</t>
  </si>
  <si>
    <t>УСТРОЙСТВО КОЛОНН ЖЕЛЕЗОБЕТОННЫХ В ОПАЛУБКЕ ТИПА "ДОКА" ВЫСОТОЙ ДО 4 М, ПЕРИМЕТРОМ ДО 2 М</t>
  </si>
  <si>
    <t>100М3 ЖЕЛЕЗОБЕТОНА В ДЕЛЕ</t>
  </si>
  <si>
    <t>БЕТОН ТЯЖЕЛЫЙ КЛАССА В25 /М-350/</t>
  </si>
  <si>
    <t>АРМАТУРА ДЛЯ МОНОЛИТНЫХ ЖЕЛЕЗОБЕТОННЫХ КОНСТРУКЦИЙ В ВИДЕ СЕТОК И ПЛОСКИХ КАРКАСОВ, ПЕРИОДИЧЕСКОГО ПРОФИЛЯ КЛАССА АIII, ДИАМЕТРОМ 20-22 ММ Д.20</t>
  </si>
  <si>
    <t>АРМАТУРА ДЛЯ МОНОЛИТНЫХ ЖЕЛЕЗОБЕТОННЫХ КОНСТРУКЦИЙ В ВИДЕ СЕТОК И ПЛОСКИХ КАРКАСОВ, ГЛАДКАЯ КЛАССА АI, ДИАМЕТРОМ 8 ММ</t>
  </si>
  <si>
    <t>УСТАНОВКА ЗАКЛАДНЫХ ДЕТАЛЕЙ ВЕСОМ ДО 20 КГ</t>
  </si>
  <si>
    <t>ДЕТАЛЬ ЗАКЛАДНАЯ 400Х400Х16ММ</t>
  </si>
  <si>
    <t>УСТРОЙСТВО ЖЕЛЕЗОБЕТОННЫХ СТЕН В ОПАЛУБКЕ ТИПА "ПЕРИ" (ПОДАЧА БЕТОНА АВТОБЕТОНОНАСОСОМ): ВЫСОТОЙ ДО 3 М, ТОЛЩИНОЙ ДО 300 ММ</t>
  </si>
  <si>
    <t>14.22</t>
  </si>
  <si>
    <t>АРМАТУРА ДЛЯ МОНОЛИТНЫХ ЖЕЛЕЗОБЕТОННЫХ КОНСТРУКЦИЙ В ВИДЕ СЕТОК И ПЛОСКИХ КАРКАСОВ, ПЕРИОДИЧЕСКОГО ПРОФИЛЯ КЛАССА АIII, ДИАМЕТРОМ 10 ММ</t>
  </si>
  <si>
    <t>19.22</t>
  </si>
  <si>
    <t>23</t>
  </si>
  <si>
    <t>ПЕРЕКРЫТИЕ</t>
  </si>
  <si>
    <t>24</t>
  </si>
  <si>
    <t>УСТРОЙСТВО ЖЕЛЕЗОБЕТОННЫХ ПЕРЕКРЫТИЙ В ОПАЛУБКЕ ТИПА "ПЕРИ" (ПОДАЧА БЕТОНА АВТОБЕТОНОНАСОСОМ) ТОЛЩИНОЙ ДО 200 ММ</t>
  </si>
  <si>
    <t>24.15</t>
  </si>
  <si>
    <t>25</t>
  </si>
  <si>
    <t>26</t>
  </si>
  <si>
    <t>27</t>
  </si>
  <si>
    <t>28</t>
  </si>
  <si>
    <t>АРМАТУРА ДЛЯ МОНОЛИТНЫХ ЖЕЛЕЗОБЕТОННЫХ КОНСТРУКЦИЙ В ВИДЕ СЕТОК И ПЛОСКИХ КАРКАСОВ, ГЛАДКАЯ КЛАССА АI, ДИАМЕТРОМ 12 ММ</t>
  </si>
  <si>
    <t>29</t>
  </si>
  <si>
    <t>30</t>
  </si>
  <si>
    <t>31</t>
  </si>
  <si>
    <t>УСТРОЙСТВО ОКЛЕЕЧНОЙ ГИДРОИЗОЛЯЦИИ БИТУМНО-ПОЛИМЕРНЫМ МАТЕРИАЛАМИ ПЕРВЫЙ СЛОЙ ПОДКЛАДОЧНЫЙ ФУНДАМЕНТНАЯ ПЛИТА</t>
  </si>
  <si>
    <t>31. 6</t>
  </si>
  <si>
    <t>БИТУМНО-ПОЛИМЕРНЫЙ РУЛОННЫЙ МАТЕРИАЛ (ПО ПРОЕКТУ)</t>
  </si>
  <si>
    <t>31. 7</t>
  </si>
  <si>
    <t>ПРАЙМЕР БИТУМНЫЙ</t>
  </si>
  <si>
    <t>31. 8</t>
  </si>
  <si>
    <t>УСТРОЙСТВО СТЯЖЕК БЕТОННЫХ НА КАЖДЫЕ 5 ММ ИЗМЕНЕНИЯ ТОЛЩИНЫ СТЯЖКИ ДОБАВЛЯТЬ К НОРМЕ 11-01-011-03</t>
  </si>
  <si>
    <t>32</t>
  </si>
  <si>
    <t>УСТРОЙСТВО КРОВЕЛЬ ПЛОСКИХ ИЗ БИТУМНО-ПОЛИМЕРНОГО НАПЛАВЛЯЕМОГО МАТЕРИАЛА, 2 СЛОЙ НАКРЫВОЧНЫЙ НА СУХО</t>
  </si>
  <si>
    <t>32. 6</t>
  </si>
  <si>
    <t>33</t>
  </si>
  <si>
    <t>УСТРОЙСТВО ОКЛЕЕЧНОЙ ГИДРОИЗОЛЯЦИИ БИТУМНО-ПОЛИМЕРНЫМ МАТЕРИАЛАМИ ПЕРВЫЙ СЛОЙ ПОДКЛАДОЧНЫЙ СТЕНЫ И ПЕРЕКРЫТИЕ</t>
  </si>
  <si>
    <t>33. 6</t>
  </si>
  <si>
    <t>33. 7</t>
  </si>
  <si>
    <t>34</t>
  </si>
  <si>
    <t>35</t>
  </si>
  <si>
    <t>УСТАНОВКА ПЛИТ ТЕПЛОИЗОЛЯЦИОННОГО СЛОЯ</t>
  </si>
  <si>
    <t>10 М2 КОНСТРУКЦИЙ БЕЗ ВЫЧЕТА ПРОЕМОВ</t>
  </si>
  <si>
    <t>36</t>
  </si>
  <si>
    <t>ПЛИТЫ ТЕПЛОИЗОЛЯЦИОННЫЕ ТОЛЩ.30ММ</t>
  </si>
  <si>
    <t>37</t>
  </si>
  <si>
    <t>МОНТАЖ ПРОФИЛЯ НАБУХАЮЩЕГО</t>
  </si>
  <si>
    <t>38</t>
  </si>
  <si>
    <t>ПРОФИЛЬ ПОЛИМЕРНЫЙ НАБУХАЮЩИЙ</t>
  </si>
  <si>
    <t>М</t>
  </si>
  <si>
    <t>32.16</t>
  </si>
  <si>
    <t>38. 9</t>
  </si>
  <si>
    <t>39</t>
  </si>
  <si>
    <t>40</t>
  </si>
  <si>
    <t>41</t>
  </si>
  <si>
    <t>42</t>
  </si>
  <si>
    <t>43</t>
  </si>
  <si>
    <t>44</t>
  </si>
  <si>
    <t>44.22</t>
  </si>
  <si>
    <t>45</t>
  </si>
  <si>
    <t>46</t>
  </si>
  <si>
    <t>47</t>
  </si>
  <si>
    <t>48</t>
  </si>
  <si>
    <t>49</t>
  </si>
  <si>
    <t>49.15</t>
  </si>
  <si>
    <t>50</t>
  </si>
  <si>
    <t>51</t>
  </si>
  <si>
    <t>52</t>
  </si>
  <si>
    <t>53</t>
  </si>
  <si>
    <t>54</t>
  </si>
  <si>
    <t>55</t>
  </si>
  <si>
    <t>64</t>
  </si>
  <si>
    <t>64. 6</t>
  </si>
  <si>
    <t>64. 7</t>
  </si>
  <si>
    <t>МАСТИКА БИТУМНО-ПОЛИМЕРНАЯ</t>
  </si>
  <si>
    <t>65</t>
  </si>
  <si>
    <t>65. 6</t>
  </si>
  <si>
    <t>66</t>
  </si>
  <si>
    <t>66. 6</t>
  </si>
  <si>
    <t>66. 7</t>
  </si>
  <si>
    <t>67</t>
  </si>
  <si>
    <t>67. 6</t>
  </si>
  <si>
    <t>68</t>
  </si>
  <si>
    <t>69</t>
  </si>
  <si>
    <t>70</t>
  </si>
  <si>
    <t>71</t>
  </si>
  <si>
    <t>56</t>
  </si>
  <si>
    <t>56. 8</t>
  </si>
  <si>
    <t>57</t>
  </si>
  <si>
    <t>57.16</t>
  </si>
  <si>
    <t>58</t>
  </si>
  <si>
    <t>59</t>
  </si>
  <si>
    <t>60</t>
  </si>
  <si>
    <t>61</t>
  </si>
  <si>
    <t>62</t>
  </si>
  <si>
    <t>63</t>
  </si>
  <si>
    <t>63. 9</t>
  </si>
  <si>
    <t>69.22</t>
  </si>
  <si>
    <t>72</t>
  </si>
  <si>
    <t>73</t>
  </si>
  <si>
    <t>74</t>
  </si>
  <si>
    <t>74.15</t>
  </si>
  <si>
    <t>75</t>
  </si>
  <si>
    <t>76</t>
  </si>
  <si>
    <t>77</t>
  </si>
  <si>
    <t>78</t>
  </si>
  <si>
    <t>79</t>
  </si>
  <si>
    <t>80</t>
  </si>
  <si>
    <t>ЛЕСТНИЦА Л1</t>
  </si>
  <si>
    <t>81</t>
  </si>
  <si>
    <t>УСТРОЙСТВО ЛЕСТНИЧНЫХ МАРШЕЙ В ОПАЛУБКЕ ТИПА "ДОКА" ПРЯМОУГОЛЬНЫХ</t>
  </si>
  <si>
    <t>81.19</t>
  </si>
  <si>
    <t>82</t>
  </si>
  <si>
    <t>83</t>
  </si>
  <si>
    <t>84</t>
  </si>
  <si>
    <t>85</t>
  </si>
  <si>
    <t>86</t>
  </si>
  <si>
    <t>ШАГАЛ</t>
  </si>
  <si>
    <t>ЛЕСТНИЦА Л2</t>
  </si>
  <si>
    <t>87</t>
  </si>
  <si>
    <t>87.19</t>
  </si>
  <si>
    <t>88</t>
  </si>
  <si>
    <t>89</t>
  </si>
  <si>
    <t>90</t>
  </si>
  <si>
    <t>91</t>
  </si>
  <si>
    <t>92</t>
  </si>
  <si>
    <t>ПАНДУС П1</t>
  </si>
  <si>
    <t>93</t>
  </si>
  <si>
    <t>93.22</t>
  </si>
  <si>
    <t>94</t>
  </si>
  <si>
    <t>СВЕРЛЕНИЕ КОЛЬЦЕВЫМИ АЛМАЗНЫМИ СВЕРЛАМИ В ЖЕЛЕЗОБЕТОННЫХ КОНСТРУКЦИЯХ С ПРИМЕНЕНИЕМ ОХЛАЖДАЮЩЕЙ ЖИДКОСТИ (ВОДЫ) ВЕРТИКАЛЬНЫХ ОТВЕРСТИЙ. СВЕРЛЕНИЕ КОЛЬЦЕВЫМИ АЛМАЗНЫМИ СВЕРЛАМИ В ЖЕЛЕЗОБЕТОННЫХ КОНСТРУКЦИЯХ С ПРИМЕНЕНИЕМ ОХЛАЖДАЮЩЕЙ ЖИДКОСТИ (ВОДЫ) ВЕРТИКАЛЬНЫХ ОТВЕРСТИЙ ГЛУБИНОЙ 200 ММ ДИАМЕТРОМ: 20 ММ</t>
  </si>
  <si>
    <t>100 ОТВЕРСТИЙ</t>
  </si>
  <si>
    <t>95</t>
  </si>
  <si>
    <t>96</t>
  </si>
  <si>
    <t>97</t>
  </si>
  <si>
    <t>97. 6</t>
  </si>
  <si>
    <t>98</t>
  </si>
  <si>
    <t>99</t>
  </si>
  <si>
    <t>100</t>
  </si>
  <si>
    <t>101</t>
  </si>
  <si>
    <t>ПАНДУС П2</t>
  </si>
  <si>
    <t>102</t>
  </si>
  <si>
    <t>102.22</t>
  </si>
  <si>
    <t>103</t>
  </si>
  <si>
    <t>104</t>
  </si>
  <si>
    <t>105</t>
  </si>
  <si>
    <t>106</t>
  </si>
  <si>
    <t>106. 6</t>
  </si>
  <si>
    <t>107</t>
  </si>
  <si>
    <t>108</t>
  </si>
  <si>
    <t>109</t>
  </si>
  <si>
    <t>110</t>
  </si>
  <si>
    <t>ПАНДУС П3</t>
  </si>
  <si>
    <t>111</t>
  </si>
  <si>
    <t>111.22</t>
  </si>
  <si>
    <t>113</t>
  </si>
  <si>
    <t>114</t>
  </si>
  <si>
    <t>115</t>
  </si>
  <si>
    <t>115. 6</t>
  </si>
  <si>
    <t>116</t>
  </si>
  <si>
    <t>117</t>
  </si>
  <si>
    <t>118</t>
  </si>
  <si>
    <t>119</t>
  </si>
  <si>
    <t>136</t>
  </si>
  <si>
    <t>136. 6</t>
  </si>
  <si>
    <t>136. 7</t>
  </si>
  <si>
    <t>137</t>
  </si>
  <si>
    <t>137. 6</t>
  </si>
  <si>
    <t>138</t>
  </si>
  <si>
    <t>138. 6</t>
  </si>
  <si>
    <t>138. 7</t>
  </si>
  <si>
    <t>139</t>
  </si>
  <si>
    <t>139. 6</t>
  </si>
  <si>
    <t>140</t>
  </si>
  <si>
    <t>141</t>
  </si>
  <si>
    <t>142</t>
  </si>
  <si>
    <t>143</t>
  </si>
  <si>
    <t>120</t>
  </si>
  <si>
    <t>120. 8</t>
  </si>
  <si>
    <t>121</t>
  </si>
  <si>
    <t>121.16</t>
  </si>
  <si>
    <t>123</t>
  </si>
  <si>
    <t>124</t>
  </si>
  <si>
    <t>125</t>
  </si>
  <si>
    <t>126</t>
  </si>
  <si>
    <t>127</t>
  </si>
  <si>
    <t>127. 9</t>
  </si>
  <si>
    <t>129</t>
  </si>
  <si>
    <t>130</t>
  </si>
  <si>
    <t>131</t>
  </si>
  <si>
    <t>132</t>
  </si>
  <si>
    <t>133</t>
  </si>
  <si>
    <t>133.22</t>
  </si>
  <si>
    <t>135</t>
  </si>
  <si>
    <t>138.15</t>
  </si>
  <si>
    <t>144</t>
  </si>
  <si>
    <t>169</t>
  </si>
  <si>
    <t>169. 6</t>
  </si>
  <si>
    <t>169. 7</t>
  </si>
  <si>
    <t>170</t>
  </si>
  <si>
    <t>170. 6</t>
  </si>
  <si>
    <t>171</t>
  </si>
  <si>
    <t>171. 6</t>
  </si>
  <si>
    <t>171. 7</t>
  </si>
  <si>
    <t>172</t>
  </si>
  <si>
    <t>172. 6</t>
  </si>
  <si>
    <t>173</t>
  </si>
  <si>
    <t>174</t>
  </si>
  <si>
    <t>175</t>
  </si>
  <si>
    <t>176</t>
  </si>
  <si>
    <t>145</t>
  </si>
  <si>
    <t>145. 8</t>
  </si>
  <si>
    <t>146</t>
  </si>
  <si>
    <t>146.16</t>
  </si>
  <si>
    <t>148</t>
  </si>
  <si>
    <t>149</t>
  </si>
  <si>
    <t>150</t>
  </si>
  <si>
    <t>151</t>
  </si>
  <si>
    <t>152</t>
  </si>
  <si>
    <t>152. 9</t>
  </si>
  <si>
    <t>154</t>
  </si>
  <si>
    <t>155</t>
  </si>
  <si>
    <t>156</t>
  </si>
  <si>
    <t>157</t>
  </si>
  <si>
    <t>158</t>
  </si>
  <si>
    <t>158.22</t>
  </si>
  <si>
    <t>160</t>
  </si>
  <si>
    <t>161</t>
  </si>
  <si>
    <t>162</t>
  </si>
  <si>
    <t>УЗЕЛ-1 ПО ОСИ М-Н</t>
  </si>
  <si>
    <t>163</t>
  </si>
  <si>
    <t>163.22</t>
  </si>
  <si>
    <t>165</t>
  </si>
  <si>
    <t>166</t>
  </si>
  <si>
    <t>167</t>
  </si>
  <si>
    <t>168</t>
  </si>
  <si>
    <t>168.15</t>
  </si>
  <si>
    <t>207</t>
  </si>
  <si>
    <t>207. 6</t>
  </si>
  <si>
    <t>207. 7</t>
  </si>
  <si>
    <t>208</t>
  </si>
  <si>
    <t>208. 6</t>
  </si>
  <si>
    <t>209</t>
  </si>
  <si>
    <t>209. 6</t>
  </si>
  <si>
    <t>209. 7</t>
  </si>
  <si>
    <t>210</t>
  </si>
  <si>
    <t>210. 6</t>
  </si>
  <si>
    <t>211</t>
  </si>
  <si>
    <t>212</t>
  </si>
  <si>
    <t>213</t>
  </si>
  <si>
    <t>214</t>
  </si>
  <si>
    <t>ВСЕГО</t>
  </si>
  <si>
    <t>ПЕРЕХОДЫ КЖ</t>
  </si>
  <si>
    <t>НАИМЕНОВАНИЕ ОБЪЕКТА: Подземная стоянка</t>
  </si>
  <si>
    <t>1.1</t>
  </si>
  <si>
    <t>1.2</t>
  </si>
  <si>
    <t>1.3</t>
  </si>
  <si>
    <t>1.4</t>
  </si>
  <si>
    <t>1.5</t>
  </si>
  <si>
    <t>1.6</t>
  </si>
  <si>
    <t>1.7</t>
  </si>
  <si>
    <t>2.1</t>
  </si>
  <si>
    <t>2.2</t>
  </si>
  <si>
    <t>2.3</t>
  </si>
  <si>
    <t>2.4</t>
  </si>
  <si>
    <t>2.5</t>
  </si>
  <si>
    <t>3.1</t>
  </si>
  <si>
    <t>3.2</t>
  </si>
  <si>
    <t>3.3</t>
  </si>
  <si>
    <t>3.4</t>
  </si>
  <si>
    <t>3.5</t>
  </si>
  <si>
    <t>3.6</t>
  </si>
  <si>
    <t>3.7</t>
  </si>
  <si>
    <t>3.8</t>
  </si>
  <si>
    <t>СТАНЦИЯ ПОЖАРОТУШЕНИЯ С ЭЛ.ПРИВОДОМ,КОМПЛЕКТ:ДВА ПОЖАРНЫХ НАСОСА Q=161М3/Ч,Н=31М С ЭЛ.ДВИГАТЕЛЕМ N=22 КВТ,П=2900 ОБ/МИН,ШКАФ УПРАВЛЕНИЯ CONTROL MX S001,СОЕДИНЕННЫЙ С НАСОС. И АППАРАТ.,ЗАПОРНАЯ АРМАТУРА И ДАТЧИКИ ДАВЛЕНИЯ HYDRO MX ТИПА NB80-160/167 ФИРМЫ "GRUNDFOS"</t>
  </si>
  <si>
    <t>УСТАНОВКА НАСОСА ЖОКЕЙ</t>
  </si>
  <si>
    <t>5.1</t>
  </si>
  <si>
    <t>5.2</t>
  </si>
  <si>
    <t>5.3</t>
  </si>
  <si>
    <t>НАСОС ЖОКЕЙ Q=5,0 М3/ЧАС, Н=34 М N=1,1 КВТ ТИПА CR5-6</t>
  </si>
  <si>
    <t>БАК МЕМБРАННЫЙ</t>
  </si>
  <si>
    <t>7.1</t>
  </si>
  <si>
    <t>7.2</t>
  </si>
  <si>
    <t>МЕМБРАННЫЙ БАК V=100Л GZ-U-100</t>
  </si>
  <si>
    <t>9.1</t>
  </si>
  <si>
    <t>9.2</t>
  </si>
  <si>
    <t>9.3</t>
  </si>
  <si>
    <t>9.4</t>
  </si>
  <si>
    <t>9.5</t>
  </si>
  <si>
    <t>СТОИМОСТЬ УЗЛА УПРАВЛЕНИЯ СПРИНКЛЕРНОЙ ВОДЯНОЙ УСТАНОВКИ ПОЖАРОТУШЕНИЯ "ПРЯМОТОЧНЫЙ" ДУ-150ММ УУ-С150/1,2ВЗ-ВФ.04</t>
  </si>
  <si>
    <t>11.1</t>
  </si>
  <si>
    <t>11.2</t>
  </si>
  <si>
    <t>11.3</t>
  </si>
  <si>
    <t>КОМПРЕССОР С ЭЛ ДВИГАТЕЛЕМ N=1,5 КВТ</t>
  </si>
  <si>
    <t>13.1</t>
  </si>
  <si>
    <t>13.2</t>
  </si>
  <si>
    <t>ЗАДВИЖКА ЧУГУННАЯ ФЛАНЦЕВАЯ ДN200 DUYAR</t>
  </si>
  <si>
    <t>15.1</t>
  </si>
  <si>
    <t>ЗАДВИЖКА ЧУГУННАЯ ФЛАНЦЕВАЯ ДN150 DUYAR</t>
  </si>
  <si>
    <t>17.1</t>
  </si>
  <si>
    <t>17.2</t>
  </si>
  <si>
    <t>17.3</t>
  </si>
  <si>
    <t>17.4</t>
  </si>
  <si>
    <t>17.5</t>
  </si>
  <si>
    <t>ЗАДВИЖКА ЧУГУННАЯ ФЛАНЦЕВАЯ ДN80 DUYAR</t>
  </si>
  <si>
    <t>ЗАДВИЖКА ЧУГУННАЯ ФЛАНЦЕВАЯ ДN65 DUYAR</t>
  </si>
  <si>
    <t>ВЕНТИЛЬ МУФТОВЫЙ ДN40</t>
  </si>
  <si>
    <t>ВЕНТИЛЬ МУФТОВЫЙ ДN25</t>
  </si>
  <si>
    <t>ВЕНТИЛЬ МУФТОВЫЙ ДN15</t>
  </si>
  <si>
    <t>23.1</t>
  </si>
  <si>
    <t>23.2</t>
  </si>
  <si>
    <t>КЛАПАН ОБРАТНЫЙ ПОВОРОТНЫЙ ДИСКОВЫЙ ДН80 DUYAR</t>
  </si>
  <si>
    <t>КЛАПАН ОБРАТНЫЙ ПОВОРОТНЫЙ ДИСКОВЫЙ ДН65 DUYAR</t>
  </si>
  <si>
    <t>26.1</t>
  </si>
  <si>
    <t>26.2</t>
  </si>
  <si>
    <t>КЛАПАН ОБРАТНЫЙ МУФТОВЫЙ 16КЧ11Р,ДУ40,РУ16</t>
  </si>
  <si>
    <t>28.1</t>
  </si>
  <si>
    <t>КЛАПАН ОБОРОТНЫЙ МУФТОВЫЙ 16КЧ11Р,ДУ15,РУ16</t>
  </si>
  <si>
    <t>КРАН ПРОБНОСПУСКНОЙ</t>
  </si>
  <si>
    <t>30.1</t>
  </si>
  <si>
    <t>КРАН ПРОБНОСПУСКНОЙ ДУ15,РУ10</t>
  </si>
  <si>
    <t>УСТАНОВКА МАНОМЕТРОВ С ТРЕХХОДОВЫМ КРАНОМ</t>
  </si>
  <si>
    <t>МАНОМЕТР, ПОКАЗЫВАЮЩИЙ ПРЕДЕЛ ИЗМЕРЕНИЯ 0,6-1МПА, МП-1V-V/ОБМ-100/</t>
  </si>
  <si>
    <t>КРАН ТРЕХХОДОВОЙ НАТЯЖНОЙ МУФТОВЫЙ С ФЛАНЦЕМ ДЛЯ МАНОМЕТРА 11Б18БК /14М1-16/, ДУ=15</t>
  </si>
  <si>
    <t>ФЛАНЦЫ ПЛОСКИЕ ПРИВАРНЫЕ ИЗ СТАЛИ ВСТ3СП2, ВСТ3СП3 ДАВЛЕНИЕМ 0.1 И 0.25 МПА /1 И 2.5 КГС/СМ2/, ДИАМ. 200 ММ</t>
  </si>
  <si>
    <t>ФЛАНЦЫ ПЛОСКИЕ ПРИВАРНЫЕ ИЗ СТАЛИ ВСТ3СП2, ВСТ3СП3 ДАВЛЕНИЕМ 0.1 И 0.25 МПА /1 И 2.5 КГС/СМ2/, ДИАМ. 150 ММ</t>
  </si>
  <si>
    <t>ФЛАНЦЫ ПЛОСКИЕ ПРИВАРНЫЕ ИЗ СТАЛИ ВСТ3СП2, ВСТ3СП3 ДАВЛЕНИЕМ 0.1 И 0.25 МПА /1 И 2.5 КГС/СМ2/, ДИАМ. 80 ММ</t>
  </si>
  <si>
    <t>ФЛАНЦЫ ПЛОСКИЕ ПРИВАРНЫЕ ИЗ СТАЛИ ВСТ3СП2, ВСТ3СП3 ДАВЛЕНИЕМ 0.1 И 0.25 МПА /1 И 2.5 КГС/СМ2/, ДИАМ. 65 ММ</t>
  </si>
  <si>
    <t>ТРУБЫ ЭЛЕКТРОСВАРНЫЕ ПРЯМОШОВНЫЕ СО СНЯТОЙ ФАСКОЙ ИЗ СТАЛИ БСТ2КП-БСТЧКП 219Х4 ММ</t>
  </si>
  <si>
    <t>ПРОКЛАДКА ТРУБОПРОВОДОВ ОТОПЛЕНИЯ И ВОДОСНАБЖЕНИЯ ИЗ СТАЛЬНЫХ ЭЛЕКТРОСВАРНЫХ ТРУБ ДИАМЕТРОМ 300 ММ /КОЛЛEКTОP/</t>
  </si>
  <si>
    <t>ТРУБЫ ЭЛЕКТРОСВАРНЫЕ ПРЯМОШОВНЫЕ СО СНЯТОЙ ФАСКОЙ ИЗ СТАЛИ БСТ2КП-БСТЧКП 325Х4 ММ</t>
  </si>
  <si>
    <t>ОТВОДЫ КРУТОИЗОГНУТЫЕ ШТАМПОВАННЫЕ И ПРОТЯЖНЫЕ НА РУ МЕНЕЕ ИЛИ 10 МПА (100 КГ/СМ2) ИЗ ТРУБ СТАЛЬНЫХ БЕСШОВНЫХ ГОРЯЧЕДЕФОРМИРОВАННЫХ ИЛИ ХОЛОДНОДЕФОРМИРОВАННЫХ ИЗ СТАЛИ 20 ГНУТЫЕ ПОД УГЛОМ 90Ш С РАДИУСОМ КРИВИЗНЫ R=1.5ДУ, ДИАМЕТРОМ УСЛОВНОГО ПРОХОДА 300 ММ, НАРУЖНЫМ ДИАМЕТРОМ 325 ММ, ТОЛЩИНОЙ СТЕНКИ, ММ: 8</t>
  </si>
  <si>
    <t>ПРОКЛАДКА ТРУБОПРОВОДОВ ОТОПЛЕНИЯ И ВОДОСНАБЖЕНИЯ ИЗ СТАЛЬНЫХ ЭЛЕКТРОСВАРНЫХ ТРУБ ДИАМЕТРОМ 150 ММ</t>
  </si>
  <si>
    <t>ТРУБЫ СТАЛЬНЫЕ ЭЛЕКТРОСВАРНЫЕ ПРЯМОШОВНЫЕ СО СНЯТОЙ ФАСКОЙ ДИАМЕТРОМ ОТ 20 ДО 377 ММ ИЗ СТАЛИ МАРОК БСТ2КП-БСТ4КП И БСТ2ПС-БСТ4ПС НАРУЖНЫЙ ДИАМЕТР 159 ММ ТОЛЩИНА СТЕНКИ 4 ММ</t>
  </si>
  <si>
    <t>ПРОКЛАДКА ТРУБОПРОВОДОВ ОТОПЛЕНИЯ И ВОДОСНАБЖЕНИЯ ИЗ СТАЛЬНЫХ ЭЛЕКТРОСВАРНЫХ ТРУБ ДИАМЕТРОМ 80 ММ</t>
  </si>
  <si>
    <t>ТРУБЫ ЭЛЕКТРОСВАРНЫЕ ПРЯМОШОВНЫЕ СО СНЯТОЙ ФАСКОЙ ИЗ СТАЛИ БСТ2КП-БСТЧКП 89Х2.8 ММ</t>
  </si>
  <si>
    <t>ПРОКЛАДКА ТРУБОПРОВОДОВ ОТОПЛЕНИЯ И ВОДОСНАБЖЕНИЯ ИЗ СТАЛЬНЫХ ЭЛЕКТРОСВАРНЫХ ТРУБ ДИАМЕТРОМ 65 ММ</t>
  </si>
  <si>
    <t>ТРУБЫ ЭЛЕКТРОСВАРНЫЕ ПРЯМОШОВНЫЕ СО СНЯТОЙ ФАСКОЙ ИЗ СТАЛИ БСТ2КП-БСТЧКП 76Х2.8 ММ</t>
  </si>
  <si>
    <t>ПРОКЛАДКА ТРУБОПРОВОДОВ ОТОПЛЕНИЯ И ВОДОСНАБЖЕНИЯ ИЗ СТАЛЬНЫХ ЭЛЕКТРОСВАРНЫХ ТРУБ ДИАМЕТРОМ 50 ММ</t>
  </si>
  <si>
    <t>ТРУБЫ ЭЛЕКТРОСВАРНЫЕ ПРЯМОШОВНЫЕ СО СНЯТОЙ ФАСКОЙ ИЗ СТАЛИ БСТ2КП-БСТЧКП 57X2.5 ММ</t>
  </si>
  <si>
    <t>ПРОКЛАДКА ТРУБОПРОВОДОВ ОТОПЛЕНИЯ И ВОДОСНАБЖЕНИЯ ИЗ СТАЛЬНЫХ ЭЛЕКТРОСВАРНЫХ ТРУБ ДИАМЕТРОМ ДО 40 ММ</t>
  </si>
  <si>
    <t>ТРУБЫ СТАЛЬНЫЕ ДУ=40/45Х2,5/</t>
  </si>
  <si>
    <t>ТРУБЫ СТАЛЬНЫЕ ЭЛЕКТРОСВАРНЫЕ ПРЯМОШОВНЫЕ СО СНЯТОЙ ФАСКОЙ ДИАМЕТРОМ ОТ 20 ДО 377 ММ ИЗ СТАЛИ МАРОК БСТ2КП-БСТ4КП И БСТ2ПС-БСТ4ПС НАРУЖНЫЙ ДИАМЕТР 32 ММ ТОЛЩИНА СТЕНКИ 2,2 ММ</t>
  </si>
  <si>
    <t>ТРУБЫ ЭЛЕКТРОСВАРНЫЕ ДУ15/ 18Х2/ ММ</t>
  </si>
  <si>
    <t>ГОЛОВКА СОЕДИНИТЕЛЬНАЯ МУФТОВАЯ ГМ-80</t>
  </si>
  <si>
    <t>ГОЛОВКИ ЗАГЛУШКИ ГЗ-80</t>
  </si>
  <si>
    <t>ГОЛОВКА СОЕДИНИТЕЛЬНАЯ МУФТОВАЯ ГМ-70</t>
  </si>
  <si>
    <t>ГОЛОВКИ ЗАГЛУШКИ ГЗ-70</t>
  </si>
  <si>
    <t>МАСЛЯНАЯ ОКРАСКА МЕТАЛЛИЧЕСКИХ ПОВЕРХНОСТЕЙ СТАЛЬНЫХ БАЛОК, ТРУБ ДИАМЕТРОМ БОЛЕЕ 50 ММ И Т.П., КОЛИЧЕСТВО ОКРАСОК 2</t>
  </si>
  <si>
    <t>МОНТАЖ М/К СТОЕК ДЛЯ ТРУБ</t>
  </si>
  <si>
    <t>СТОИМОСТЬ М/К СТОЕК ДЛЯ ТРУБ</t>
  </si>
  <si>
    <t>ОТВОД ДУ200</t>
  </si>
  <si>
    <t>ОТВОД ДУ50</t>
  </si>
  <si>
    <t>ОТВОД ДУ80</t>
  </si>
  <si>
    <t>ОТВОД ДУ65</t>
  </si>
  <si>
    <t>ТРОЙНИК ДУ 300Х200</t>
  </si>
  <si>
    <t>ТРОЙНИК 200Х150</t>
  </si>
  <si>
    <t>ТРОЙНИК 200Х80</t>
  </si>
  <si>
    <t>ЗАГЛУШКА Д300</t>
  </si>
  <si>
    <t>ЗАГЛУШКА ДУ300</t>
  </si>
  <si>
    <t>ОБОРУДОВАНИЕ</t>
  </si>
  <si>
    <t>СИСТЕМУ АВТОМАТИЧЕСКОГО СПРИНКЛЕРНОГО ПОЖАРОТУШЕНИЯ НАСОСНАЯ СТАНЦИЯ</t>
  </si>
  <si>
    <t>УСТАНОВКА УЗЛА УПРАВЛЕНИЯ СПРИНКЛЕРНОЙ УСТАНОВКИ ПОЖАРОТУШЕНИЯ ДУ=150ММ</t>
  </si>
  <si>
    <t>ОРОСИТЕЛЬНУЮ СЕТЬ ДЛЯ СПРИНКЛЕРНОЙ СИСТЕМЫ ПОЖАРОТУШЕНИЯ В21</t>
  </si>
  <si>
    <t>ОРОСИТЕЛИ СПРИНКЛЕРНЫЕ ВОДЯНЫЕ ДУ=12ММ СВОО-РВО/Д/0,35-R1/2Р68.В3 РОЗЕТКОЙ ВВЕРХ</t>
  </si>
  <si>
    <t>ОРОСИТЕЛИ СПРИНКЛЕРНЫЕ ВОДЯНЫЕ ДУ=10ММ СВОО-РНО/Д/0,35-R1/2Р68.В3 РОЗЕТКОЙ ВНИЗ</t>
  </si>
  <si>
    <t>4.1</t>
  </si>
  <si>
    <t>4.2</t>
  </si>
  <si>
    <t>4.3</t>
  </si>
  <si>
    <t>4.4</t>
  </si>
  <si>
    <t>4.5</t>
  </si>
  <si>
    <t>МУФТЫ ПРИВАРНЫЕ Д=15 ММ</t>
  </si>
  <si>
    <t>ПРОБКА ПОЛИЭТИЛЕНОВАЯ М20 ДЛЯ ГИДРОИСПЫТАНИЯ СИСТЕМЫ</t>
  </si>
  <si>
    <t>ЗАТВОР ФЛАНЦЕВЫЙ РN16 ДН80 DUYAR</t>
  </si>
  <si>
    <t>УСТАНОВКА КРАНОВ</t>
  </si>
  <si>
    <t>16.1</t>
  </si>
  <si>
    <t>16.2</t>
  </si>
  <si>
    <t>16.3</t>
  </si>
  <si>
    <t>16.4</t>
  </si>
  <si>
    <t>16.5</t>
  </si>
  <si>
    <t>16.6</t>
  </si>
  <si>
    <t>18.1</t>
  </si>
  <si>
    <t>18.2</t>
  </si>
  <si>
    <t>18.3</t>
  </si>
  <si>
    <t>18.4</t>
  </si>
  <si>
    <t>19.1</t>
  </si>
  <si>
    <t>19.2</t>
  </si>
  <si>
    <t>19.3</t>
  </si>
  <si>
    <t>19.4</t>
  </si>
  <si>
    <t>19.5</t>
  </si>
  <si>
    <t>20.1</t>
  </si>
  <si>
    <t>20.2</t>
  </si>
  <si>
    <t>21.1</t>
  </si>
  <si>
    <t>21.2</t>
  </si>
  <si>
    <t>21.3</t>
  </si>
  <si>
    <t>21.4</t>
  </si>
  <si>
    <t>21.5</t>
  </si>
  <si>
    <t>21.6</t>
  </si>
  <si>
    <t>21.7</t>
  </si>
  <si>
    <t>21.8</t>
  </si>
  <si>
    <t>21.9</t>
  </si>
  <si>
    <t>22.1</t>
  </si>
  <si>
    <t>22.2</t>
  </si>
  <si>
    <t>22.3</t>
  </si>
  <si>
    <t>22.4</t>
  </si>
  <si>
    <t>24.1</t>
  </si>
  <si>
    <t>24.2</t>
  </si>
  <si>
    <t>24.3</t>
  </si>
  <si>
    <t>24.4</t>
  </si>
  <si>
    <t>24.5</t>
  </si>
  <si>
    <t>24.6</t>
  </si>
  <si>
    <t>25.1</t>
  </si>
  <si>
    <t>25.2</t>
  </si>
  <si>
    <t>ТРУБА СТАЛЬНАЯ ДУ125/133Х3,2/</t>
  </si>
  <si>
    <t>ТРУБЫ СТАЛЬНЫЕ ЭЛЕКТРОСВАРНЫЕ ПРЯМОШОВНЫЕ СО СНЯТОЙ ФАСКОЙ ДИАМЕТРОМ ОТ 20 ДО 377 ММ ИЗ СТАЛИ МАРОК БСТ2КП-БСТ4КП И БСТ2ПС-БСТ4ПС НАРУЖНЫЙ ДИАМЕТР 40 ММ ТОЛЩИНА СТЕНКИ 3 ММ</t>
  </si>
  <si>
    <t>ОТВОД ДУ 125</t>
  </si>
  <si>
    <t>ПЕРЕХОД 150Х25</t>
  </si>
  <si>
    <t>ПЕРЕХОД 125Х80</t>
  </si>
  <si>
    <t>ТРОЙНИК ДУ125</t>
  </si>
  <si>
    <t>ТРОЙНИК ДУ80</t>
  </si>
  <si>
    <t>ТРОЙНИК ДУ125Х80</t>
  </si>
  <si>
    <t>ЗАБИВНОЙ АНКЕР НКV М8Х30</t>
  </si>
  <si>
    <t>РЕЗЬБОВАЯ ШПИЛЬКА НIT-VМ8</t>
  </si>
  <si>
    <t>ХОМУТ ДУ25/32-38/</t>
  </si>
  <si>
    <t>ХОМУТ ДУ32/40-45/</t>
  </si>
  <si>
    <t>ХОМУТ ДУ40/48-54/</t>
  </si>
  <si>
    <t>ЗАБИВНОЙ АНКЕР НКV М10Х40</t>
  </si>
  <si>
    <t>РЕЗЬБОВАЯ ШПИЛЬКА НIT-V М10Х95</t>
  </si>
  <si>
    <t>ХОМУТ Д89/82-90/</t>
  </si>
  <si>
    <t>ЗАБИВНОЙ АНКЕР НКV М12Х50</t>
  </si>
  <si>
    <t>РЕЗЬБОВАЯ ШПИЛЬКА НIT-V М 12Х110</t>
  </si>
  <si>
    <t>ХОМУТ 125 Д133Х3</t>
  </si>
  <si>
    <t>ДРЕНЧЕРНАЯ ЗАВЕСА</t>
  </si>
  <si>
    <t>ОРОСИТЕЛИ, НАСАДКИ, ГЕНЕРАТОРЫ ПЕНЫ. ДРЕНЧЕРНЫЕ, ДИАМЕТР УСЛОВНОГО ПРОХОДА, ММ, ДО 16</t>
  </si>
  <si>
    <t>ОРОСИТЕЛИ ВОДЯНЫЕ ДРЕНЧЕРНЫЕ ДУ=12ММ РОЗЕТКОЙ ВНИЗ ДВОО-РНО/Д/0,47 -R1/2/В3</t>
  </si>
  <si>
    <t>ЗАДВИЖКА ЧУГУННАЯ ФЛАНЦЕВАЯ С ЭЛ.ПРИВОДОМ N=0.18 КВТ,30Ч906БР,ДН80,РУ10</t>
  </si>
  <si>
    <t>КРАН ШАРОВОЙ ФЛАНЦЕВЫЙ ДН65 DUYAR</t>
  </si>
  <si>
    <t>КРЕПЛЕНИЯ ДЛЯ ТРУБОПРОВОДОВ: КРОНШТЕЙНЫ, ПЛАНКИ, ХОМУТЫ</t>
  </si>
  <si>
    <t>ОТВОД 90 ГР ДУ65</t>
  </si>
  <si>
    <t>ПЕРЕХОД ДУ 80Х65</t>
  </si>
  <si>
    <t>ТРОЙНИК ДУ 65Х50</t>
  </si>
  <si>
    <t>ПРОТИВОПОЖАРНЫЙ ВОДОПРОВОД-В2</t>
  </si>
  <si>
    <t>СТОИМОСТЬ ШКАФОВ ПОЖАРНЫХ 540Х230Х1300/H/</t>
  </si>
  <si>
    <t>ГОЛОВКИ СОЕДИНИТЕЛЬНЫЕ РУКАВНЫЕ МАРКИ ГРН-65</t>
  </si>
  <si>
    <t>ГОЛОВКИ СОЕДИНИТЕЛЬНЫЕ ЦАПКОВЫЕ ГЦ-65П</t>
  </si>
  <si>
    <t>СТВОЛЫ МАРКИ РС-70</t>
  </si>
  <si>
    <t>РУКАВ ПОЖАРНЫЙ НАПОРНЫЙ ДЛИНОЙ 20М ДУ=66ММ</t>
  </si>
  <si>
    <t>ВЕНТИЛЬ ЗАПОРНЫЙ ПОЖАРНЫЙ ПРОХОДНОЙ С МУФТОВЫМ И ЦАПКОВЫМ ПРИСОЕДИНИТЕЛЬНЫМИ КОНЦАМИ,ЧУГУННЫЙ Т ДО 50С РУ=1МПА ДУ65</t>
  </si>
  <si>
    <t>ОГНЕТУШИТЕЛЬ ОП-5</t>
  </si>
  <si>
    <t>ОГНЕТУШИТЕЛЬ ОВП-8</t>
  </si>
  <si>
    <t>ТРУБЫ ЭЛЕКТРОСВАРНЫЕ ПРЯМОШОВНЫЕ СО СНЯТОЙ ФАСКОЙ ИЗ СТАЛИ БСТ2КП-БСТЧКП 76Х3 ММ</t>
  </si>
  <si>
    <t>12.1</t>
  </si>
  <si>
    <t>12.2</t>
  </si>
  <si>
    <t>ТРУБЫ ЭЛЕКТРОСВАРНЫЕ ПРЯМОШОВНЫЕ СО СНЯТОЙ ФАСКОЙ ИЗ СТАЛИ БСТ2КП-БСТЧКП 89Х3 ММ</t>
  </si>
  <si>
    <t>14.1</t>
  </si>
  <si>
    <t>14.2</t>
  </si>
  <si>
    <t>14.3</t>
  </si>
  <si>
    <t>ВЕНТИЛЬ ЧУГУННЫЙ ЗАПОРНЫЙ МУФТОВЫЙ ДN20</t>
  </si>
  <si>
    <t>ТРОЙНИК ДУ 65</t>
  </si>
  <si>
    <t>ТРОЙНИК ДУ80Х65</t>
  </si>
  <si>
    <t>УСТАНОВКА КОМПЛЕКТА КВАРТИРНОГО ПОЖАРНОГО ОБОРУДОВАНИЯ</t>
  </si>
  <si>
    <t>10.1</t>
  </si>
  <si>
    <t>10.2</t>
  </si>
  <si>
    <t>10.3</t>
  </si>
  <si>
    <t>27.1</t>
  </si>
  <si>
    <t>СБРОС УСЛОВНО-ЧИСТЫХ ВОД-К3</t>
  </si>
  <si>
    <t>ДРЕНАЖНЫЙ НАСОС ПОГРУЖНОЙ Q=7 М3/Ч,Н=8,5М С ЭЛ,ДВИГАТЕЛЕМ N=1,1/0,7КВТ И ПРИБОРОМ УПРАВЛЕНИЯ АВАРИЙНОЙ СИГНАЛИЗАЦИИ LC А1 UNILIFT AP 35.40.08-А3</t>
  </si>
  <si>
    <t>КЛАПАН ОБРАТНЫЙ ПОДЪЕМНЫЙ МУФТОВЫЙ ДN40</t>
  </si>
  <si>
    <t>УСТАНОВКА ТРАПОВ ДИАМЕТРОМ 100 ММ</t>
  </si>
  <si>
    <t>ТРАПЫ МАЛЫЕ Т-100М ЧУГУННЫЕ ЭМАЛИРОВАННЫЕ С ПРЯМЫМ ОТВОДОМ, РЕШЕТКОЙ И РЕЗИНОВОЙ ПРОБКОЙ, РАЗМ. 355Х200Х142 ММ</t>
  </si>
  <si>
    <t>ПРОКЛАДКА ТРУБОПРОВОДОВ ОТОПЛЕНИЯ И ВОДОСНАБЖЕНИЯ ИЗ СТАЛЬНЫХ ЭЛЕКТРОСВАРНЫХ ТРУБ ДИАМЕТРОМ 100 ММ</t>
  </si>
  <si>
    <t>ТРУБЫ ЭЛЕКТРОСВАРНЫЕ ПРЯМОШОВНЫЕ СО СНЯТОЙ ФАСКОЙ ИЗ СТАЛИ БСТ2КП-БСТЧКП 114Х3 ММ</t>
  </si>
  <si>
    <t>8.1</t>
  </si>
  <si>
    <t>8.2</t>
  </si>
  <si>
    <t>ОТВОД 45 ГР ДУ100</t>
  </si>
  <si>
    <t>ТРОЙНИК 45 ГР ДУ100</t>
  </si>
  <si>
    <t>КРЕСТОВИНА 45 ГР ДУ100</t>
  </si>
  <si>
    <t>ЗАГЛУШКА ДУ100</t>
  </si>
  <si>
    <t>ПРОЧИСТКА /ФЛАНЕЦ/ ДУ100</t>
  </si>
  <si>
    <t>ОТВОД ДУ40</t>
  </si>
  <si>
    <t>ВЕНТИЛЯЦИЯ</t>
  </si>
  <si>
    <t>материал</t>
  </si>
  <si>
    <t>УСТАНОВКА ВЕНТИЛЯТОРОВ РАДИАЛЬНЫХ МАССОЙ ДО 0,05 Т</t>
  </si>
  <si>
    <t>ВЕНТИЛЯТОР РАДИАЛЬНЫЙ L=7400 М3/Ч Н=700ПА ИСП.1 №6,3 ВРАВ 6,3 С ЭЛ.ДВ. А132М8 П=710 ОБ/МИН N=5,5 КВТ</t>
  </si>
  <si>
    <t>ВЕНТИЛЯТОР РАДИАЛЬНЫЙ L=8400 М3/Ч Н=700ПА ИСП.1 №6,3 ВРАВ 6,3 С ЭЛ.ДВ. А132М8 П=710 ОБ/МИН N=5,5 КВТ</t>
  </si>
  <si>
    <t>ВЕНТИЛЯТОР РАДИАЛЬНЫЙ L=7900 М3/Ч Н=700ПА ИСП.1 №6,3 ВРАВ 6,3 С ЭЛ.ДВ. А132М8 П=710 ОБ/МИН N=5,5 КВТ</t>
  </si>
  <si>
    <t>ВЕНТИЛЯТОР РАДИАЛЬНЫЙ L=9500 М3/Ч Н=800ПА ИСП.1 №6,3 ВРАВ 6,3 С ЭЛ.ДВ. А132М8 П=710 ОБ/МИН N=5,5 КВТ</t>
  </si>
  <si>
    <t>ВЕНТИЛЯТОР РАДИАЛЬНЫЙ L=10800 М3/Ч Н=800ПА ИСП.1 №6,3 ВРАВ 6,3 С ЭЛ.ДВ. А132М8 П=710 ОБ/МИН N=5,5 КВТ</t>
  </si>
  <si>
    <t>ВЕНТИЛЯТОР РАДИАЛЬНЫЙ L=10000 М3/Ч Н=800ПА ИСП.1 №6,3 ВРАВ 6,3 С ЭЛ.ДВ. А132М8 П=710 ОБ/МИН N=5,5 КВТ</t>
  </si>
  <si>
    <t>ВЕНТИЛЯТОР РАДИАЛЬНЫЙ L=10300 М3/Ч Н=800ПА ИСП.1 №6,3 ВРАВ 6,3 С ЭЛ.ДВ. А132М8 П=710 ОБ/МИН N=5,5 КВТ</t>
  </si>
  <si>
    <t>МОНТАЖ БЫТОВЫХ КОНДИЦИОНЕРОВ /СПЛИТ-СИСТЕМ/ МОЩНОСТЬ ЭЛЕКТРОДВИГАТЕЛЯ ДО 4,5 КВТ:С ЛЕСТНИЦЫ</t>
  </si>
  <si>
    <t>ТРУБКИ МЕДНЫЕ ОТОЖЖЕННЫЕ, 6Х1,0</t>
  </si>
  <si>
    <t>ТРУБКИ МЕДНЫЕ ОТОЖЖЕННЫЕ, 12Х1,0</t>
  </si>
  <si>
    <t>ТРУБЫ ДРЕНАЖНЫЕ ПОЛИЭТИЛЕНОВЫЕ</t>
  </si>
  <si>
    <t>КАБЕЛЬ С МЕДНЫМИ ЖИЛАМИ С ТРЕХСЛОЙНОЙ ИЗОЛЯЦИЕЙ С НАРУЖНОЙ ОБОЛОЧКОЙ ИЗ НЕПОДДЕРЖИВАЮЩЕГО ГОРЕНИЕ ПВХ, МАРКИ NYM 5Х1,5</t>
  </si>
  <si>
    <t>КАБЕЛЬ С МЕДНЫМИ ЖИЛАМИ С ТРЕХСЛОЙНОЙ ИЗОЛЯЦИЕЙ С НАРУЖНОЙ ОБОЛОЧКОЙ ИЗ НЕПОДДЕРЖИВАЮЩЕГО ГОРЕНИЕ ПВХ, МАРКИ NYM 5Х2,5</t>
  </si>
  <si>
    <t>КОРОБ ПХВ 16Х16</t>
  </si>
  <si>
    <t>КОРОБ ПХВ 40Х60</t>
  </si>
  <si>
    <t>КРОНШТЕЙНЫ</t>
  </si>
  <si>
    <t>ТРУБКИ ИЗ ВСПЕНЕННОГО КАУЧУКА, ПОЛИЭТИЛЕНА</t>
  </si>
  <si>
    <t>СПЛИТ-СИСТЕМА QX=2.5 КВТ NУСТ.ЖЛ.=0,485 КВТ</t>
  </si>
  <si>
    <t>ОБТЕКАТЕЛИ ДЛЯ ПЛАСТИНЧАТЫХ ШУМОГЛУШИТЕЛЕЙ ОП2-1</t>
  </si>
  <si>
    <t>УСТАНОВКА ГЛУШИТЕЛЕЙ ШУМА ВЕНТИЛЯЦИОННЫХ УСТАНОВОК ПЛАСТИНЧАТЫХ ТИПА ПП 1-1</t>
  </si>
  <si>
    <t>ШУМОГЛУШИТЕЛЬ ПЛАСТИНЧАТЫЙ ГП 1-3,В ТОМ ЧИСЛЕ:КОЖУХ ШУМОГЛУШИТЕЛЯ-1600Х500 L=1М</t>
  </si>
  <si>
    <t>УСТАНОВКА КЛАПАНОВ ОБРАТНЫХ ДИАМЕТРОМ ДО 800 ММ</t>
  </si>
  <si>
    <t>КЛАПАН ОБРАТНЫЙ Д=630 КО</t>
  </si>
  <si>
    <t>УСТАНОВКА ВЕНТИЛЯЦИОННЫХ РЕШЕТОК</t>
  </si>
  <si>
    <t>РЕШЕТКИ ВЕНТИЛЯЦИОННЫЕ РЕГУЛИРУЕМЫЕ АМН150Х150</t>
  </si>
  <si>
    <t>РЕШЕТКИ ВЕНТИЛЯЦИОННЫЕ РЕГУЛИРУЕМЫЕ АМН200Х200</t>
  </si>
  <si>
    <t>РЕШЕТКИ ВЕНТИЛЯЦИОННЫЕ АМН150Х150</t>
  </si>
  <si>
    <t>РЕШЕТКИ ВЕНТИЛЯЦИОННЫЕ АМН400Х200</t>
  </si>
  <si>
    <t>ПРОКЛАДКА ВОЗДУХОВОДОВ ИЗ ЛИСТОВОЙ, ОЦИНКОВАННОЙ СТАЛИ И АЛЮМИНИЯ КЛАССА Н [НОРМАЛЬНЫЕ] ТОЛЩИНОЙ 0,5 ММ, ПЕРИМЕТРОМ ДО 600 ММ</t>
  </si>
  <si>
    <t>ВОЗДУХОВОДЫ КЛАССА Н ИЗ ТОНКОЛИСТОВОЙ ОЦИНКОВАННОЙ С НЕПРЕРЫВНЫХ ЛИНИЙ СТАЛИ ТОЛЩИНОЙ 0,5 ММ ПРЯМОУГОЛЬНОГО СЕЧЕНИЯ РАЗМЕРОМ БОЛЬШЕЙ СТОРОНЫ ДО 250 ММ</t>
  </si>
  <si>
    <t>ПРОКЛАДКА ВОЗДУХОВОДОВ ИЗ ЛИСТОВОЙ, ОЦИНКОВАННОЙ СТАЛИ И АЛЮМИНИЯ КЛАССА Н [НОРМАЛЬНЫЕ] ТОЛЩИНОЙ 0,5 ММ, ПЕРИМЕТРОМ 800, 1000 ММ</t>
  </si>
  <si>
    <t>ПРОКЛАДКА ВОЗДУХОВОДОВ ИЗ ЛИСТОВОЙ, ОЦИНКОВАННОЙ СТАЛИ И АЛЮМИНИЯ КЛАССА Н [НОРМАЛЬНЫЕ] ТОЛЩИНОЙ 0,7 ММ, ПЕРИМЕТРОМ ОТ 1100 ДО 1600 ММ</t>
  </si>
  <si>
    <t>ВОЗДУХОВОДЫ КЛАССА Н ИЗ ТОНКОЛИСТОВОЙ ОЦИНКОВАННОЙ С НЕПРЕРЫВНЫХ ЛИНИЙ СТАЛИ ТОЛЩИНОЙ 0,7 ММ ПРЯМОУГОЛЬНОГО СЕЧЕНИЯ РАЗМЕРОМ БОЛЬШЕЙ СТОРОНЫ ОТ 300 ДО 1000 ММ</t>
  </si>
  <si>
    <t>ПРОКЛАДКА ВОЗДУХОВОДОВ ИЗ ЛИСТОВОЙ, ОЦИНКОВАННОЙ СТАЛИ И АЛЮМИНИЯ КЛАССА Н [НОРМАЛЬНЫЕ] ТОЛЩИНОЙ 0,7 ММ, ПЕРИМЕТРОМ ДО 2400 ММ</t>
  </si>
  <si>
    <t>ПРОКЛАДКА ВОЗДУХОВОДОВ ИЗ ЛИСТОВОЙ, ОЦИНКОВАННОЙ СТАЛИ И АЛЮМИНИЯ КЛАССА Н [НОРМАЛЬНЫЕ] ТОЛЩИНОЙ 0,7 ММ, ПЕРИМЕТРОМ ДО 3200 ММ</t>
  </si>
  <si>
    <t>ХОМУТЫ ДЛЯ КРЕПЛЕНИЯ ВОЗДУХОВОДОВ СТД 205</t>
  </si>
  <si>
    <t>кг</t>
  </si>
  <si>
    <t>Клипс (зажим с больтом)</t>
  </si>
  <si>
    <t>шт</t>
  </si>
  <si>
    <t>Шпилька м-8 мм</t>
  </si>
  <si>
    <t>м</t>
  </si>
  <si>
    <t>Шпилька м-10 мм</t>
  </si>
  <si>
    <t>Траверс  40*40 мм</t>
  </si>
  <si>
    <t>Анкер (санга)  м-8 мм</t>
  </si>
  <si>
    <t>Анкер (санга)  м-10 мм</t>
  </si>
  <si>
    <t>Саморез 1,6 мм</t>
  </si>
  <si>
    <t>ДЫМОУДАЛЕНИЕ</t>
  </si>
  <si>
    <t>УСТАНОВКА ВЕНТИЛЯТОРОВ РАДИАЛЬНЫХ МАССОЙ ДО 0,12 Т</t>
  </si>
  <si>
    <t>РАДИАЛЬНЫЙ ВЕНТИЛЯТОР ДЫМОУДАЛЕНИЯ ИСП.1 N8 ВРАН9 080 ДУ400 L=22500 М3/Ч. Н=800 ПА П=1460ОБ/МИН N=18,5 КВТ С ЭЛ.ДВ.АИР160М4</t>
  </si>
  <si>
    <t>РАДИАЛЬНЫЙ ВЕНТИЛЯТОР ДЫМОУДАЛЕНИЯ ИСП.1 N10 ВРАН9 100 ДУ400 L=22600 М3/Ч. Н=300 ПА П=730ОБ/МИН N=7,5 КВТ С ЭЛ.ДВ.АИР160S8</t>
  </si>
  <si>
    <t>УСТАНОВКА ВЕНТИЛЯТОРОВ КРЫШНЫХ МАССОЙ ДО 0,1 Т</t>
  </si>
  <si>
    <t>АГРЕГАТ ВЕНТИЛЯТОРНЫЙ КРЫШНЫЙ ДЫМОУДАЛЕНИЯ ОСА 501 071 L=17000 М3/Ч. Н=300 ПА П=2870ОБ/МИН N=5,5 КВТ С ЭЛ.ДВ.А100L2</t>
  </si>
  <si>
    <t>ВЕНТИЛЯТОР КАНАЛЬНЫЙ</t>
  </si>
  <si>
    <t>6.1</t>
  </si>
  <si>
    <t>6.2</t>
  </si>
  <si>
    <t>ВЕНТИЛЯТОР КАНАЛЬНЫЙ П=2480 ОБ/МИН N=0,1 КВТ СК160С</t>
  </si>
  <si>
    <t>УСТАНОВКА ЗАСЛОНОК ВОЗДУШНЫХ И КЛАПАНОВ ВОЗДУШНЫХ КВР С ЭЛЕКТРИЧЕСКИМ ИЛИ ПНЕВМАТИЧЕСКИМ ПРИВОДАМИ ПЕРИМЕТРОМ ДО 1000 ММ</t>
  </si>
  <si>
    <t>КЛАПАН ДЫМОВОЙ ПРОТИВОПОЖАРНЫЙ УНИВЕРСАЛЬНЫЙ С РЕВЕРСИВНЫМ ЭЛЕКТРОПРИВОДОМ -220В С КЛЕМНОЙ КОЛОДКОЙ КПД-4-03 150Х150</t>
  </si>
  <si>
    <t>УСТАНОВКА ЗАСЛОНОК ВОЗДУШНЫХ И КЛАПАНОВ ВОЗДУШНЫХ КВР С ЭЛЕКТРИЧЕСКИМ ИЛИ ПНЕВМАТИЧЕСКИМ ПРИВОДАМИ ПЕРИМЕТРОМ ДО 2400 ММ</t>
  </si>
  <si>
    <t>КЛАПАН ДЫМОВОЙ ПРОТИВОПОЖАРНЫЙ УНИВЕРСАЛЬНЫЙ С РЕВЕРСИВНЫМ ЭЛЕКТРОПРИВОДОМ -220В С КЛЕМНОЙ КОЛОДКОЙ КПД-4-03 700Х300</t>
  </si>
  <si>
    <t>УСТАНОВКА ЗАСЛОНОК ВОЗДУШНЫХ И КЛАПАНОВ ВОЗДУШНЫХ КВР С ЭЛЕКТРИЧЕСКИМ ИЛИ ПНЕВМАТИЧЕСКИМ ПРИВОДАМИ ПЕРИМЕТРОМ ДО 4000 ММ</t>
  </si>
  <si>
    <t>КЛАПАН ДЫМОВОЙ ПРОТИВОПОЖАРНЫЙ УНИВЕРСАЛЬНЫЙ С РЕВЕРСИВНЫМ ЭЛЕКТРОПРИВОДОМ -220В С КЛЕМНОЙ КОЛОДКОЙ КПД-4-03 800Х500</t>
  </si>
  <si>
    <t>КЛАПАН ДЫМОВОЙ ПРОТИВОПОЖАРНЫЙ УНИВЕРСАЛЬНЫЙ С РЕВЕРСИВНЫМ ЭЛЕКТРОПРИВОДОМ -220В С КЛЕМНОЙ КОЛОДКОЙ КПД-4-03 1100Х300</t>
  </si>
  <si>
    <t>КЛАПАН ОБРАТНЫЙ Д=800 КО</t>
  </si>
  <si>
    <t>РЕШЕТКИ ВЕНТИЛЯЦИОННЫЕ АМН300Х200</t>
  </si>
  <si>
    <t>УСТАНОВКА РЕШЕТОК</t>
  </si>
  <si>
    <t>РЕШЕТКИ JR-7/V800Х500</t>
  </si>
  <si>
    <t>РЕШЕТКИ JR-7/V1200Х500</t>
  </si>
  <si>
    <t>СЕТКА МЕТАЛЛИЧЕСКАЯ</t>
  </si>
  <si>
    <t>ПРОКЛАДКА ВОЗДУХОВОДОВ ИЗ ЛИСТОВОЙ, ОЦИНКОВАННОЙ СТАЛИ И АЛЮМИНИЯ КЛАССА Н [НОРМАЛЬНЫЕ] ТОЛЩИНОЙ 1,2ММ,</t>
  </si>
  <si>
    <t>ВОЗДУХОВОДЫ КЛАССА Н ИЗ ТОНКОЛИСТОВОЙ ОЦИНКОВАННОЙ С НЕПРЕРЫВНЫХ ЛИНИЙ СТАЛИ ТОЛЩИНОЙ 1,2 ММ ПРЯМОУГОЛЬНЫЕ</t>
  </si>
  <si>
    <t>ОГНЕЗАЩИТНОЕ ВСПУЧИВАЮЩЕЕСЯ ПОКРЫТИЕ МЕТАЛЛОКОНСТРУКЦИЙ С ПЕРЕДЕЛОМ ОГНЕСТОЙКОСТИ НА ОРГАНИЧЕСКОЙ ОСНОВЕ 30 МИНУТ</t>
  </si>
  <si>
    <t>ОГНЕЗАЩИТНОЕ ПОЛИАКРИЛОВОЕ ВСПУЧИВАЮШЕЕСЯ ПОКРЫТИЕ НА ОРГАНИЧЕСКОЙ ОСНОВЕ ТИПА "ТЕКСОТЕРМ"</t>
  </si>
  <si>
    <t>ПОЖАРНУЮ СИГНАЛИЗАЦИЮ</t>
  </si>
  <si>
    <t>МОНТАЖНЫЕ РАБОТЫ</t>
  </si>
  <si>
    <t>НАСТРОЙКА ЦИФРОВЫХ СИСТЕМ ОБРАБОТКИ ВИДЕОСИГНАЛА. ЭЛЕКТРИЧЕСКАЯ ПРОВЕРКА ВИДЕОЗАПИСЫВАЮЩЕГО УСТРОЙСТВА</t>
  </si>
  <si>
    <t>НАСТРОЙКА ЦИФРОВЫХ СИСТЕМ ОБРАБОТКИ ВИДЕОСИГНАЛА. НАСТРОЙКА СИСТЕМЫ КОНТРОЛЯ И УПРАВЛЕНИЯ. УСТАНОВКА ОПЕРАЦИОННОЙ СИСТЕМЫ, ПРОГРАММНОГО ОБЕСПЕЧЕНИЯ</t>
  </si>
  <si>
    <t>НАСТРОЙКА ЦИФРОВЫХ СИСТЕМ ОБРАБОТКИ ВИДЕОСИГНАЛА. НАСТРОЙКА СИСТЕМЫ КОНТРОЛЯ И УПРАВЛЕНИЯ. КОНФИГУРАЦИЯ И НАСТРОЙКА СЕТЕВЫХ КОМПОНЕНТОВ /МОСТ, МАРШРУТИЗАТОР, МОДЕМ, ПРИНТЕР И Т.П./</t>
  </si>
  <si>
    <t>НАСТРОЙКА ЦИФРОВЫХ СИСТЕМ ОБРАБОТКИ ВИДЕОСИГНАЛА. НАСТРОЙКА СИСТЕМЫ КОНТРОЛЯ И УПРАВЛЕНИЯ. ПРОГРОММИРОВАНИЕ СЕТЕВОГО ЭЛЕМЕНТА И ОТЛАДКА ЕГО РАБОТЫ /КОМПЬЮТЕР, МУЛЬТИПЛЕКСОР/</t>
  </si>
  <si>
    <t>НАСТРОЙКА ЦИФРОВЫХ СИСТЕМ ОБРАБОТКИ ВИДЕОСИГНАЛА. НАСТРОЙКА СИСТЕМЫ КОНТРОЛЯ И УПРАВЛЕНИЯ. КОНТРОЛЬНЫЕ И ПРИЕМО-СДАТОЧНЫЕ ИСПЫТАНИЯ БЕЗ ОТКЛЮЧЕНИЯ</t>
  </si>
  <si>
    <t>БЛОК РАЗВЕТВИТЕЛЬНО-ИЗОЛИРУЮЩИЙ БРИЗ</t>
  </si>
  <si>
    <t>ИЗВЕЩАТЕЛЬ ПОЖАРНЫЙ РУЧНОЙ ИПР513-ЗАМ</t>
  </si>
  <si>
    <t>ПРОГРАММНОЕ ОБЕСПЕЧЕНИЕ /ОДНО ЯДРО И ОДИН МОНИТОР/ОПЕРАТИВНАЯ ЗАДАЧА"ОРИОН ПРО"ИСП.20/ЗАО НВП БОЛИД/</t>
  </si>
  <si>
    <t>ПРЕОБРАЗОВАТЕЛЬ ИНТЕРФЕЙСОВ USB-RS</t>
  </si>
  <si>
    <t>МАТЕРИАЛЫ</t>
  </si>
  <si>
    <t>ТРУБА ГОФРИРОВАННАЯ ПВХ ДЛЯ ЗАЩИТЫ ПРОВОДОВ И КАБЕЛЕЙ ПО СТЕНАМ, КОЛОННАЯМ, ПОТОЛКАМ</t>
  </si>
  <si>
    <t>ПОЖАРНАЯ СИГНАЛИЗАЦИЯ</t>
  </si>
  <si>
    <t>УСТАНОВКА МЕТАЛЛИЧЕСКИХ ДВЕРЕЙ С ПОДГОТОВОКЙ ПРОЕМА И УСТАНОВКОЙ НАКЛАДНЫХ И ЗАКЛАДНЫХ ДЕТАЛЕЙ ПЛОЩАДЬЮ ДО 2,5М2</t>
  </si>
  <si>
    <t>УСТАНОВКА МЕТАЛЛИЧЕСКИХ ДВЕРЕЙ С ПОДГОТОВКОЙ ПРОЕМА И УСТАНОВКОЙ НАКЛАДНЫХ И ЗАКЛАДНЫХ ДЕТАЛЕЙ ПЛОЩАДЬЮ БОЛЕЕ 2,5М2</t>
  </si>
  <si>
    <t>СИЛОВОЕ ЭЛЕКТРООБОРУДОВАНИEИ ЭЛЕКТРООСВЕЩЕНИЕ</t>
  </si>
  <si>
    <t>3.9</t>
  </si>
  <si>
    <t>ЗАТЯГИВАНИЕ ПРОВОДОВ В ПРОЛОЖЕННЫЕ ТРУБЫ И МЕТАЛЛИЧЕСКИЕ РУКАВА. ПРОВОД ПЕРВЫЙ ОДНОЖИЛЬНЫЙ ИЛИ МНОГОЖИЛЬНЫЙ В ОБЩЕЙ ОПЛЕТКЕ, СУММАРНОЕ СЕЧЕНИЕ, ММ2, ДО 2,5</t>
  </si>
  <si>
    <t>ЗАТЯГИВАНИЕ ПРОВОДОВ В ПРОЛОЖЕННЫЕ ТРУБЫ И МЕТАЛЛИЧЕСКИЕ РУКАВА. ПРОВОД КАЖДЫЙ ПОСЛЕДУЮЩИЙ ОДНОЖИЛЬНЫЙ ИЛИ МНОГОЖИЛЬНЫЙ В ОБЩЕЙ ОПЛЕТКЕ, СУММАРНОЕ СЕЧЕНИЕ, ММ2, ДО 6</t>
  </si>
  <si>
    <t>ЗАТЯГИВАНИЕ ПРОВОДОВ В ПРОЛОЖЕННЫЕ ТРУБЫ И МЕТАЛЛИЧЕСКИЕ РУКАВА. ПРОВОД ПЕРВЫЙ ОДНОЖИЛЬНЫЙ ИЛИ МНОГОЖИЛЬНЫЙ В ОБЩЕЙ ОПЛЕТКЕ, СУММАРНОЕ СЕЧЕНИЕ, ММ2, ДО 6</t>
  </si>
  <si>
    <t>ЗАТЯГИВАНИЕ ПРОВОДОВ В ПРОЛОЖЕННЫЕ ТРУБЫ И МЕТАЛЛИЧЕСКИЕ РУКАВА. ПРОВОД ПЕРВЫЙ ОДНОЖИЛЬНЫЙ ИЛИ МНОГОЖИЛЬНЫЙ В ОБЩЕЙ ОПЛЕТКЕ, СУММАРНОЕ СЕЧЕНИЕ, ММ2, ДО 16</t>
  </si>
  <si>
    <t>29.1</t>
  </si>
  <si>
    <t>ВВОДНОЕ УСТРОЙСТВО=ВРУ1 -21-10УХЛ4</t>
  </si>
  <si>
    <t>ВВОДНОЕ УСТРОЙСТВО=ВРУ1 -18-80УХЛ4 /ВРУ6/</t>
  </si>
  <si>
    <t>ЩИТ РАСПРЕДЕЛИТЕЛЬНЫЙ 400А,380В, В СОСТАВЕ :ВЫКЛЮЧАТЕЛЬ АВТОМАТИЧЕСКИЙ ВА88-32,С I РА=2Х25А;ВЫКЛЮЧАТЕЛЬ АВТОМАТИЧЕСКИЙ ВА88-35,С I РА=1Х80А,1Х100А С ЗАЖИМАМИ НА ВВОДЕ ,НАВЕСНОГО ИСПОЛНЕНИЯ /1ГРЩ/ ПР8503-1030-21УЗ</t>
  </si>
  <si>
    <t>ЩИТ РАСПРЕДЕЛИТЕЛЬНЫЙ 630А 380В ЩМП-5-0 36 У2 IP54 В СОСТАВЕ:ВЫКЛЮЧАТЕЛЬ АВТОМАТИЧЕСКИЙ ВА88-32 3Р,С I РА=12Х16А ;ВЫКЛЮЧАТЕЛЬ АВТОМАТИЧЕСКИЙ ВА47-29 1Р,С I РА=2Х16А;НА ВВОДЕ ВА88-35,С I РА=63А ,НАВЕСНОГО ИСПОЛНЕНИЯ /1-ЩВ/</t>
  </si>
  <si>
    <t>ЩИТ РАСПРЕДЕЛИТЕЛЬНЫЙ 630А 380В ЩМП-5-0 36 У2 IP54 В СОСТАВЕ:ВЫКЛЮЧАТЕЛЬ АВТОМАТИЧЕСКИЙ ВА88-32 3Р,С I РА=12Х16А ;НА ВВОДЕ ВА88-35,С I РА=80А ,НАВЕСНОГО ИСПОЛНЕНИЯ /2-ЩВ/</t>
  </si>
  <si>
    <t>ЩИТ РАСПРЕДЕЛИТЕЛЬНЫЙ 630А 380В ЩМП-4-0 36 У2 IP54 В СОСТАВЕ:ВЫКЛЮЧАТЕЛЬ АВТОМАТИЧЕСКИЙ ВА88-32 3Р,С I РА=12Х16А,2Х25А,4Х50А ;ВЫКЛЮЧАТЕЛЬ АВТОМАТИЧЕСКИЙ ВА47-29 1Р,С I РА=10Х16А;НАВЕСНОГО ИСПОЛНЕНИЯ /3-ЩВ/</t>
  </si>
  <si>
    <t>ЩИТ РАСПРЕДЕЛИТЕЛЬНЫЙ 250А 380В ПР8503-1104-54УЗ В СОСТАВЕ:ВЫКЛЮЧАТЕЛЬ АВТОМАТИЧЕСКИЙ ВА88-32 3Р,С I РА=2Х50А;ВЫКЛЮЧАТЕЛЬ АВТОМАТИЧЕСКИЙ ВА47-29 3Р,С I РА=3Х10А,6Х16А;НА ВВОДЕ ВА88-35,С I РА=63А ,НАВЕСНОГО ИСПОЛНЕНИЯ /ЩН/</t>
  </si>
  <si>
    <t>ЯЩИК Я5411-1874</t>
  </si>
  <si>
    <t>ЯЩИК Я5411-2474</t>
  </si>
  <si>
    <t>ЯЩИК Я5111-2474</t>
  </si>
  <si>
    <t>ШКАФ КОНТРОЛЬНО-ПУСКОВОЙ ШКП-4</t>
  </si>
  <si>
    <t>ШКАФ КОНТРОЛЬНО-ПУСКОВОЙ ШКП-10</t>
  </si>
  <si>
    <t>ШКАФ КОНТРОЛЬНО-ПУСКОВОЙ ШКП-30</t>
  </si>
  <si>
    <t>КОНТАКТОР ЭЛЕКТРОМАГНИТНЫЙ 38В,КМИ49512 95А</t>
  </si>
  <si>
    <t>КОНТАКТОР ЭЛЕКТРОМАГНИТНЫЙ 38В,КТИ5115 115А</t>
  </si>
  <si>
    <t>КОНТАКТОР ЭЛЕКТРОМАГНИТНЫЙ В КОРПУСЕ КМИ11860,18А</t>
  </si>
  <si>
    <t>КНОПКА УПРАВЛЕНИЯ ПКЕ-212-2</t>
  </si>
  <si>
    <t>РЕЛЕ UK=12B РПУ-2</t>
  </si>
  <si>
    <t>ДИОД Д-273Б</t>
  </si>
  <si>
    <t>ВЫКЛЮЧАТЕЛЬ АВТОМАТИЧЕСКИЙ ВА-47-29 2Р С I РА=1,6А</t>
  </si>
  <si>
    <t>КНОПКА УПРАВЛЕНИЯ КМУ-11</t>
  </si>
  <si>
    <t>ЩИТ РАСПРЕДЕЛИТЕЛЬНЫЙ 630А 380В ЩМП-4-0 36 У2 IP54 В СОСТАВЕ:ВЫКЛЮЧАТЕЛЬ АВТОМАТИЧЕСКИЙ ВАВА47-29 3Р,С I РА=10Х16А ;ВЫКЛЮЧАТЕЛЬ АВТОМАТИЧЕСКИЙ ВА47-29 1Р,С I РА=10Х16А;КОНТАКТОР ЭЛКТРОМАГНИТНЫЙ КМИ1810 18А-7ШТ;НА ВВОДЕ ВА47-29,С I РА=32А ,НАВЕСНОГО ИСПОЛНЕНИЯ /1-ЩО/</t>
  </si>
  <si>
    <t>ЩИТ РАСПРЕДЕЛИТЕЛЬНЫЙ 630А 380В ЩМП-4-0 36 У2 IP54 В СОСТАВЕ:ВЫКЛЮЧАТЕЛЬ АВТОМАТИЧЕСКИЙ ВАВА47-29 3Р,С I РА=9Х16А ;ВЫКЛЮЧАТЕЛЬ АВТОМАТИЧЕСКИЙ ВА47-29 1Р,С I РА=9Х16А;КОНТАКТОР ЭЛКТРОМАГНИТНЫЙ КМИ1810 18А-7ШТ;НА ВВОДЕ ВА47-29,С I РА=32А ,НАВЕСНОГО ИСПОЛНЕНИЯ /2-ЩО/</t>
  </si>
  <si>
    <t>ЩИТ РАСПРЕДЕЛИТЕЛЬНЫЙ 630А 380В ЩМП-4-0 36 У2 IP54 В СОСТАВЕ:ВЫКЛЮЧАТЕЛЬ АВТОМАТИЧЕСКИЙ ВАВА47-29 3Р,С I РА=9Х16А ;ВЫКЛЮЧАТЕЛЬ АВТОМАТИЧЕСКИЙ ВА47-29 1Р,С I РА=1Х16А;КОНТАКТОР ЭЛКТРОМАГНИТНЫЙ КМИ1810 18А-7ШТ;НА ВВОДЕ ВА47-29,С I РА=32А ,НАВЕСНОГО ИСПОЛНЕНИЯ /3-ЩО/</t>
  </si>
  <si>
    <t>ЩИТ РАСПРЕДЕЛИТЕЛЬНЫЙ 630А 380В ЩМП-4-0 36 У2 IP54 В СОСТАВЕ:ВЫКЛЮЧАТЕЛЬ АВТОМАТИЧЕСКИЙ ВАВА47-29 3Р,С I РА=9Х16А ;КОНТАКТОР ЭЛКТРОМАГНИТНЫЙ КМИ1810 18А-7ШТ;НА ВВОДЕ ВА47-29,С I РА=32А ,НАВЕСНОГО ИСПОЛНЕНИЯ /4-ЩО/</t>
  </si>
  <si>
    <t>ЩИТ РАСПРЕДЕЛИТЕЛЬНЫЙ 63А 380В ЩРН-18З0-36УХЛЗ IP31 В СОСТАВЕ:ВЫКЛЮЧАТЕЛЬ АВТОМАТИЧЕСКИЙ ВАВА47-29 1Р,С I РА=12Х16А ,НАВЕСНОГО ИСПОЛНЕНИЯ /1-ЩАО/</t>
  </si>
  <si>
    <t>ЩИТ РАСПРЕДЕЛИТЕЛЬНЫЙ 63А 380В ЩРН-12ЗУ IP54 В СОСТАВЕ:ВЫКЛЮЧАТЕЛЬ АВТОМАТИЧЕСКИЙ ВАВА47-29 1Р,С I РА=9Х16А ,НАВЕСНОГО ИСПОЛНЕНИЯ /2-ЩАО/</t>
  </si>
  <si>
    <t>ЯЩИК С ПОНИЖАЮЩИМ ТРАНСФОРМАТОРОМ ЯТП-0,25</t>
  </si>
  <si>
    <t>КОРОБКА 300Х320Х180</t>
  </si>
  <si>
    <t>КОРОБКА КЛЕММНАЯ КЗНА08 УЗ</t>
  </si>
  <si>
    <t>КОРОБКА КЛЕММНАЯ 2Х16Х2,5ММ 2</t>
  </si>
  <si>
    <t>РОЗЕТКА ШТЕПСЕЛЬНАЯ ОДНОПОЛЮСНАЯ ДЛЯ СКРЫТОЙ УСТАНОВКИ С БОКОВЫМ ЗАЗЕМЛЯЮЩИМ КОНТАКТОМ 16А,220В ЕВРОСТАНДАРТ</t>
  </si>
  <si>
    <t>КОРОБКА ДЛЯ УСТАНОВКИ ВЫКЛЮЧАТЕЛЕЙ И РОЗЕТОК ЕВРОСТАНДАРТ</t>
  </si>
  <si>
    <t>ПРОВОДА СИЛОВЫЕ ДЛЯ ЭЛЕКТРОУСТАНОВОК С ПОЛИВИНИЛХЛОРИДНОЙ ИЗОЛЯЦИЕЙ НА НАПРЯЖЕНИЕ ДО 450В С МЕДНОЙ ЖИЛОЙ МАРКИ ПВ1 СЕЧ. 1,5 ММ2</t>
  </si>
  <si>
    <t>ПРОВОДА СИЛОВЫЕ ДЛЯ ЭЛЕКТРОУСТАНОВОК С ПОЛИВИНИЛХЛОРИДНОЙ ИЗОЛЯЦИЕЙ НА НАПРЯЖЕНИЕ ДО 450В С МЕДНОЙ ЖИЛОЙ МАРКИ ПВ1 СЕЧ. 2,5 ММ2</t>
  </si>
  <si>
    <t>ПРОВОДА СИЛОВЫЕ ДЛЯ ЭЛЕКТРОУСТАНОВОК С ПОЛИВИНИЛХЛОРИДНОЙ ИЗОЛЯЦИЕЙ НА НАПРЯЖЕНИЕ ДО 450В С МЕДНОЙ ЖИЛОЙ МАРКИ ПВ1 СЕЧ. 4 ММ2</t>
  </si>
  <si>
    <t>ПРОВОДА СИЛОВЫЕ ДЛЯ ЭЛЕКТРОУСТАНОВОК С ПОЛИВИНИЛХЛОРИДНОЙ ИЗОЛЯЦИЕЙ НА НАПРЯЖЕНИЕ ДО 450В С МЕДНОЙ ЖИЛОЙ МАРКИ ПВ1 СЕЧ. 16 ММ2</t>
  </si>
  <si>
    <t>КАБЕЛИ КОНТРОЛЬНЫЕ С МЕДНЫМИ ЖИЛАМИ С ПОЛИВИНИЛХЛОРИДНОЙ ИЗОЛЯЦИЕЙ И ОБОЛОЧКОЙ МАРКИ КВВГНГ С ЧИСЛОИ ЖИЛ И СЕЧ. 4Х1.5 ММ2</t>
  </si>
  <si>
    <t>КАБЕЛИ КОНТРОЛЬНЫЕ С МЕДНЫМИ ЖИЛАМИ С ПОЛИВИНИЛХЛОРИДНОЙ ИЗОЛЯЦИЕЙ И ОБОЛОЧКОЙ МАРКИ КВВГНГ С ЧИСЛОИ ЖИЛ И СЕЧ. 5Х1.5 ММ2</t>
  </si>
  <si>
    <t>КАБЕЛЬ СИЛОВОЙ ВВГНГ 2Х1,5</t>
  </si>
  <si>
    <t>КАБЕЛЬ СИЛОВОЙ ВВГНГ 3Х2,5</t>
  </si>
  <si>
    <t>КАБЕЛЬ СИЛОВОЙ ВВГНГ 5Х1,5ММ2</t>
  </si>
  <si>
    <t>КАБЕЛЬ СИЛОВОЙ ВВГНГ 5Х2,5ММ2</t>
  </si>
  <si>
    <t>КАБЕЛЬ СИЛОВОЙ ВВГНГ 5Х4ММ2</t>
  </si>
  <si>
    <t>КАБЕЛЬ СИЛОВОЙ ВВГНГ 5Х10ММ2</t>
  </si>
  <si>
    <t>КАБЕЛЬ СИЛОВОЙ ВВГНГ 5Х16ММ2</t>
  </si>
  <si>
    <t>КАБЕЛЬ СИЛОВОЙ ВВГНГ 5Х35ММ2</t>
  </si>
  <si>
    <t>КАБЕЛЬ СИЛОВОЙ ВВГНГ 5Х50ММ2</t>
  </si>
  <si>
    <t>ТРУБЫ СТАЛЬНЫЕ СВАРНЫЕ ВОДОГАЗОПРОВОДНЫЕ С РЕЗЬБОЙ ЧЕРНЫЕ ЛЕГКИЕ (НЕОЦИНКОВАННЫЕ) ДИАМЕТР УСЛОВНОГО ПРОХОДА 20 ММ, ТОЛЩИНА СТЕНКИ 2,5 ММ</t>
  </si>
  <si>
    <t>ТРУБЫ СТАЛЬНЫЕ СВАРНЫЕ ВОДОГАЗОПРОВОДНЫЕ С РЕЗЬБОЙ ЧЕРНЫЕ ЛЕГКИЕ (НЕОЦИНКОВАННЫЕ) ДИАМЕТР УСЛОВНОГО ПРОХОДА 25 ММ, ТОЛЩИНА СТЕНКИ 2,8 ММ</t>
  </si>
  <si>
    <t>ТРУБЫ СТАЛЬНЫЕ СВАРНЫЕ ВОДОГАЗОПРОВОДНЫЕ С РЕЗЬБОЙ ЧЕРНЫЕ ЛЕГКИЕ (НЕОЦИНКОВАННЫЕ) ДИАМЕТР УСЛОВНОГО ПРОХОДА 50 ММ, ТОЛЩИНА СТЕНКИ 3 ММ</t>
  </si>
  <si>
    <t>ЛОТОК НЕПЕРФОРИРОВАННЫЙ ОЦИНКОВАННЫЙ 300Х50Х3000</t>
  </si>
  <si>
    <t>УГОЛ НА 90 ГР ГОРИЗОНТАЛЬНЫЙ 300Х50ММ</t>
  </si>
  <si>
    <t>Т-ОТВОД 300Х50ММ</t>
  </si>
  <si>
    <t>ЛОТОК НЕПЕРФОРИРОВАННЫЙ ОЦИНКОВАННЫЙ 200Х50Х3000</t>
  </si>
  <si>
    <t>УГОЛ НА 90 ГР ГОРИЗОНТАЛЬНЫЙ 200Х50ММ</t>
  </si>
  <si>
    <t>Т-ОТВОД 200Х50ММ</t>
  </si>
  <si>
    <t>ПЕРЕХОДНИК 200Х300Х50</t>
  </si>
  <si>
    <t>ЛОТОК НЕПЕРФОРИРОВАННЫЙ ОЦИНКОВАННЫЙ 100Х50Х3000</t>
  </si>
  <si>
    <t>УГОЛ НА 90 ГР ГОРИЗОНТАЛЬНЫЙ 100Х50ММ</t>
  </si>
  <si>
    <t>Т-ОТВОД 100Х50ММ</t>
  </si>
  <si>
    <t>ОТВЕТВИТЕЛЬ 100Х50ММ</t>
  </si>
  <si>
    <t>ЗАЗЕМЛЕНИЕ</t>
  </si>
  <si>
    <t>ЗАЗЕМЛИТЕЛЬ ВЕРТИКАЛЬНЫЙ ИЗ УГЛОВОЙ СТАЛИ РАЗМЕРОМ, ММ 50Х50Х5</t>
  </si>
  <si>
    <t>ШИНА ЗАЗЕМЛЕНИЯ МЕДНАЯ 8Х80Х1000ММ</t>
  </si>
  <si>
    <t>ПРОВОДА СИЛОВЫЕ ДЛЯ ЭЛЕКТРОУСТАНОВОК С ПОЛИВИНИЛХЛОРИДНОЙ ИЗОЛЯЦИЕЙ НА НАПРЯЖЕНИЕ ДО 450В С МЕДНОЙ ЖИЛОЙ МАРКИ ПВ1 СЕЧ. 10 ММ2</t>
  </si>
  <si>
    <t>ПРОВОДА СИЛОВЫЕ ДЛЯ ЭЛЕКТРОУСТАНОВОК С ПОЛИВИНИЛХЛОРИДНОЙ ИЗОЛЯЦИЕЙ НА НАПРЯЖЕНИЕ ДО 450В С МЕДНОЙ ЖИЛОЙ МАРКИ ПВ1 СЕЧ. 25 ММ2</t>
  </si>
  <si>
    <t>ПРОВОДА СИЛОВЫЕ ДЛЯ ЭЛЕКТРОУСТАНОВОК С ПОЛИВИНИЛХЛОРИДНОЙ ИЗОЛЯЦИЕЙ,НА НАПРЯЖЕНИЕ ДО 450В,С МЕДНОЙ ЖИЛОЙ,МАРКИ ПВ1,СЕЧ. 50 ММ2</t>
  </si>
  <si>
    <t>ЭЛЕКТРООСВЕЩЕНИЕ</t>
  </si>
  <si>
    <t>СВЕТОВЫЕ НАСТЕННЫЕ УКАЗАТЕЛИ #(СВЕТИЛЬНИКИ ДЛЯ ЛАМП НАКАЛИВАНИЯ) СВETОДИОДHЫЙ</t>
  </si>
  <si>
    <t>ВЫКЛЮЧАТЕЛЬ ОДНОКЛАВИШНЫЙ УТОПЛЕННОГО ТИПА ПРИ СКРЫТОЙ ПРОВОДКЕ</t>
  </si>
  <si>
    <t>ВЫКЛЮЧАТЕЛЬ ПОЛУГЕРМЕТИЧЕСКИЙ И ГЕРМЕТИЧЕСКИЙ</t>
  </si>
  <si>
    <t>КОРОБКА ОТВЕТВИТЕЛЬНАЯ</t>
  </si>
  <si>
    <t>УКАЗАТЕЛЬ СВЕТОВОЙ "ВЫХОД" СВЕТОДИОДНЫЙ IP54</t>
  </si>
  <si>
    <t>ВЫКЛЮЧАТЕЛЬ ОДНОПОЛЮСНЫЙ ДЛЯ CКРЫТОЙ УСТАНОВКИ 10А,~220В ЕВРОСТАНДАРТ</t>
  </si>
  <si>
    <t>ВЫКЛЮЧАТЕЛЬ ОДНОПОЛЮСНЫЙ ДЛЯ ОТКРЫТОЙ УСТАНОВКИ ГЕРМЕТИЧНЫЙ ,10А,~250В ЕВРОСТАНДАРТ</t>
  </si>
  <si>
    <t>ВЫКЛЮЧАТЕЛЬ ОДНОПОЛЮСНЫЙ ПРОХОДНОЙ ДЛЯ СКРЫТОЙ УСТАНОВКИ ,10А,~250В ЕВРОСТАНДАРТ</t>
  </si>
  <si>
    <t>ЗАТЯГИВАНИЕ ПРОВОДОВ В ПРОЛОЖЕННЫЕ ТРУБЫ И МЕТАЛЛИЧЕСКИЕ РУКАВА. ПРОВОД КАЖДЫЙ ПОСЛЕДУЮЩИЙ ОДНОЖИЛЬНЫЙ ИЛИ МНОГОЖИЛЬНЫЙ В ОБЩЕЙ ОПЛЕТКЕ, СУММАРНОЕ СЕЧЕНИЕ, ММ2, ДО 35</t>
  </si>
  <si>
    <t>МАТЫ МИНЕРАЛОВАТНЫЕ</t>
  </si>
  <si>
    <t>КРОНШТЕЙНЫ СО СВЕТИЛЬНИКАМИ ПО КОЛОННАМ, ФЕРМАМ, БАЛКАМ НА МОСТИКАХ #(СВЕТИЛЬНИКИ ДЛЯ ЛАМП НАКАЛИВАНИЯ)</t>
  </si>
  <si>
    <t>КРОНШТЕЙНЫ СО СВЕТИЛЬНИКАМИ ПО КОЛОННАМ, ФЕРМАМ, БАЛКАМ НА МОСТИКАХ #</t>
  </si>
  <si>
    <t>СВЕТИЛЬНИК  СВЕТОДИОДНЫЙ IYNX 1800 48V</t>
  </si>
  <si>
    <t>СВЕТИЛЬНИК СВЕТОДИОДНЫЙ ПОДВЕСНОЙ С ЖЕСТКИМ СТЕРЖНЕМ</t>
  </si>
  <si>
    <t xml:space="preserve">ДАТЧИК ДВИЖЕНИЯ </t>
  </si>
  <si>
    <t>SPOT 120</t>
  </si>
  <si>
    <t>ед.изм.</t>
  </si>
  <si>
    <t>Кол-во</t>
  </si>
  <si>
    <t xml:space="preserve">Наименование </t>
  </si>
  <si>
    <t>КР-2,0 Отбойник для парковки резиновый (2000х150х100мм)</t>
  </si>
  <si>
    <t>Лежачий полицейский ИНД-300-1 средний элемент (искусственная дорожная неровность) резиновый 300х500х37мм</t>
  </si>
  <si>
    <t>Лежачий полицейский ИНД-300-2 концевой элемент (искусственная дорожная неровность) резиновый 300х180х37мм</t>
  </si>
  <si>
    <t>ДУ-8 Демпфер угловой резиновый прямой 800х100х8мм</t>
  </si>
  <si>
    <t>Универсальное сферическое зеркало 600мм</t>
  </si>
  <si>
    <t>ДВЕРИ МЕТАЛЛИЧЕСКИЕ,ТРУДНОСГОРАЕМАЯ РАЗМЕРОМ ДМТ21-9,ДМТ24-10,ДМТ24-13</t>
  </si>
  <si>
    <t>ДВЕРИ МЕТАЛЛИЧЕСКИЕ,УТЕПЛЕННЫЕ РАЗМЕРОМ ДТУ21-9</t>
  </si>
  <si>
    <t>ВОРОТА ГАРАЖНЫЕ СЕКЦИОННЫЕ АВТОМАТИЧЕСКИЕ С КАЛИТКОЙ ВР28-45</t>
  </si>
  <si>
    <t>ВОРОТА ГАРАЖНЫЕ СЕКЦИОННЫЕ АВТОМАТИЧЕСКИЕ С КАЛИТКОЙ ВР28-62</t>
  </si>
  <si>
    <t>ДВЕРИ ВИТРАЖНЫЕ,ОКНА</t>
  </si>
  <si>
    <t>АЛЮМИНИЕВЫЙ ВИТРАЖ С ДВЕРНЫМ БЛОКМ,ОСТЕКЛЕННЫЙ АРМИРОВАННЫМ СТЕКЛОМ</t>
  </si>
  <si>
    <t>БЛОКИ ОКОННЫЕ ПЛАСТИКОВЫЕ</t>
  </si>
  <si>
    <t>РЕШЕТКА НА ПРИЯМОК</t>
  </si>
  <si>
    <t>УСТАНОВКА МЕТАЛЛИЧЕСКИХ РЕШЕТОК ПРИЯМКОВ</t>
  </si>
  <si>
    <t>МЕТ.РЕШЕТКА НА ПРИЯМОК</t>
  </si>
  <si>
    <t>МОНТАЖ ЛОТКОВ ИЗ ШВЕЛЛЕРА</t>
  </si>
  <si>
    <t>ОГРАЖДЕНИЕ РАМПЫ</t>
  </si>
  <si>
    <t>МОНТАЖ М/К ОГРАЖДЕНИЯ РАМПЫ</t>
  </si>
  <si>
    <t>СТОИМОСТЬ М/К ОГРАЖДЕНИЯ РАМПЫ</t>
  </si>
  <si>
    <t>ОГРАЖДЕНИЕ ЛЕСТНИЦ</t>
  </si>
  <si>
    <t>ОГРАЖДЕНИЕ ЛЕСТНИЧНЫХ ПРОЕМОВ, ЛЕСТНИЧНЫЕ МАРШИ, ПОЖАРНЫЕ ЛЕСТНИЦЫ</t>
  </si>
  <si>
    <t>МНОГОЭТАЖНЫЙ ЖИЛОЙ ДОМ № 13 ПО УЛ.ХАМАЛ,29 В МИРАБАДСКОМ Р-НЕ Г.ТАШКЕНТА. ПАРКИНГ.</t>
  </si>
  <si>
    <t>НАИМЕНОВАНИЕ СТРОЙКИ: МНОГОЭТАЖНЫЙ ЖИЛОЙ ДОМ № 13 ПО УЛ.ХАМАЛ,29 В МИРАБАДСКОМ Р-НЕ Г.ТАШКЕНТА. ПАРКИНГ.</t>
  </si>
  <si>
    <t>НАИМЕНОВАНИЕ СТРОЙКИ:МНОГОЭТАЖНЫЙ ЖИЛОЙ ДОМ № 13 ПО УЛ.ХАМАЛ,29 В МИРАБАДСКОМ Р-НЕ Г.ТАШКЕНТА. ПАРКИНГ.</t>
  </si>
  <si>
    <t>РАЗДЕЛ 1. ПАРКОВКА А</t>
  </si>
  <si>
    <t>БЕТОН ТЯЖЕЛЫЙ КЛАССА В20 /М-250/ ФРАКЦИИ 5-10 ММ</t>
  </si>
  <si>
    <t>ГОРЯЧЕКАТАННАЯ АРМАТУРНАЯ СТАЛЬ ГЛАДКАЯ КЛАССА А-III ДИАМЕТРОМ 14 ММ</t>
  </si>
  <si>
    <t>ГОРЯЧЕКАТАННАЯ АРМАТУРНАЯ СТАЛЬ ГЛАДКАЯ КЛАССА А-I ДИАМЕТРОМ 12 ММ</t>
  </si>
  <si>
    <t>ГОРЯЧЕКАТАННАЯ АРМАТУРНАЯ СТАЛЬ ГЛАДКАЯ КЛАССА А-III ДИАМЕТРОМ 12 ММ</t>
  </si>
  <si>
    <t>ГОРЯЧЕКАТАННАЯ АРМАТУРНАЯ СТАЛЬ ГЛАДКАЯ КЛАССА А-III ДИАМЕТРОМ 20 ММ</t>
  </si>
  <si>
    <t>ГОРЯЧЕКАТАННАЯ АРМАТУРНАЯ СТАЛЬ ГЛАДКАЯ КЛАССА А-III ДИАМЕТРОМ 16 ММ</t>
  </si>
  <si>
    <t>ГОРЯЧЕКАТАННАЯ АРМАТУРНАЯ СТАЛЬ ГЛАДКАЯ КЛАССА А-I ДИАМЕТРОМ 10 ММ</t>
  </si>
  <si>
    <t>ГОРЯЧЕКАТАННАЯ АРМАТУРНАЯ СТАЛЬ ГЛАДКАЯ КЛАССА А-I ДИАМЕТРОМ 6 ММ</t>
  </si>
  <si>
    <t>ГОРЯЧЕКАТАННАЯ АРМАТУРНАЯ СТАЛЬ ГЛАДКАЯ КЛАССА А-III ДИАМЕТРОМ 25 ММ</t>
  </si>
  <si>
    <t>ШАХТА ЛИФТА ТОЛЩ.150ММ</t>
  </si>
  <si>
    <t>ГОРЯЧЕКАТАННАЯ АРМАТУРНАЯ СТАЛЬ ГЛАДКАЯ КЛАССА А-I ДИАМЕТРОМ 8 ММ</t>
  </si>
  <si>
    <t>УСТАНОВКА ЗАКЛАДНЫХ ДЕТАЛЕЙ ВЕСОМ БОЛЕЕ 20 КГ</t>
  </si>
  <si>
    <t>ЛИСТ 400Х400Х20ММ</t>
  </si>
  <si>
    <t>БЕТОН ТЯЖЕЛЫЙ КЛАССА В27,5 /М-350/ ФРАКЦИИ 5-10 ММ</t>
  </si>
  <si>
    <t>ГОРЯЧЕКАТАННАЯ АРМАТУРНАЯ СТАЛЬ ГЛАДКАЯ КЛАССА А-III ДИАМЕТРОМ 10 ММ</t>
  </si>
  <si>
    <t>УСТРОЙСТВО БАЛОК ДЛЯ ПЕРЕКРЫТИЙ В ОПАЛУБКЕ ТИПА "ДОКА" НА ВЫСОТЕ ОТ ОПОРНОЙ ПЛОЩАДКИ ДО 6 М, ПРИ ВЫСОТЕ БАЛОК ДО 800 ММ</t>
  </si>
  <si>
    <t>ГОРЯЧЕКАТАННАЯ АРМАТУРНАЯ СТАЛЬ ГЛАДКАЯ КЛАССА А-III ДИАМЕТРОМ 28 ММ</t>
  </si>
  <si>
    <t>ЛЕСТНИЦА</t>
  </si>
  <si>
    <t>РАЗДЕЛ 2. ПАРКОВКА Б</t>
  </si>
  <si>
    <t>ГОРЯЧЕКАТАННАЯ АРМАТУРНАЯ СТАЛЬ ГЛАДКАЯ КЛАССА А-III ДИАМЕТРОМ 22 ММ</t>
  </si>
  <si>
    <t>ГИДРОИЗОЛЯЦИЯ</t>
  </si>
  <si>
    <t>ГИДРОИЗОЛЯЦИЯ ФУНДАМЕНТОВ</t>
  </si>
  <si>
    <t>УСТРОЙСТВО ГИДРОИЗОЛЯЦИИ ОБМАЗОЧНОЙ В ОДИН СЛОЙ ПРАЙМЕРОМ</t>
  </si>
  <si>
    <t>БИТУМЫ НЕФТЯНЫЕ СТРОИТЕЛЬНЫЕ МАРКИ БН-90/10</t>
  </si>
  <si>
    <t>УСТРОЙСТВО ОКЛЕЕЧНОЙ ГИДРОИЗОЛЯЦИИ БИТУМНО-ПОЛИМЕРНЫМ МАТЕРИАЛАМИ ПЕРВЫЙ СЛОЙ ПОДКЛАДОЧНЫЙ</t>
  </si>
  <si>
    <t>УСТРОЙСТВО ОКЛЕЕЧНОЙ ГИДРОИЗОЛЯЦИИ БИТУМНО-ПОЛИМЕРНЫМ МАТЕРИАЛАМИ, ВТОРОЙ СЛОЙ НАКРЫВОЧНЫЙ</t>
  </si>
  <si>
    <t>УСТРОЙСТВО СТЯЖЕК БЕТОННЫХ ТОЛЩИНОЙ 20 ММ/ТРЕБ 100ММ</t>
  </si>
  <si>
    <t xml:space="preserve">УСТРОЙСТВО ГИДРОИЗОЛЯЦИЙ ВЕРТИКАЛЬНЫХ ПОВЕРХНОСТЕЙ.ОКЛЕЕЧНАЯ В ДВА СЛОЯ ПО ВЫРАНЕННОЙ ПОВЕРХНОСТИ КИРПИЧА И БЕТОНА </t>
  </si>
  <si>
    <t>МАСТИКА БИТУМНАЯ КРОВЕЛЬНАЯ ГОРЯЧАЯ</t>
  </si>
  <si>
    <t>УСТРОЙСТВО ОКЛЕЕЧНОЙ ГИДРОИЗОЛЯЦИИ БИТУМНО-ПОЛИМЕРНЫМ МАТЕРИАЛАМИ ПЕРВЫЙ СЛОЙ ПОДКЛАДОЧНЫЙ НА ПРАЙМЕРЕ</t>
  </si>
  <si>
    <t>УСТРОЙСТВО ГИДРОИЗОЛЯЦИИ ИЗ БИТУМНО-ПОЛИМЕРНОГО НАПЛАВЛЯЕМОГО МАТЕРИАЛА, 2 СЛОЙ НАКРЫВОЧНЫЙ НА СУХО</t>
  </si>
  <si>
    <t>УСТАНОВКА ЗАКЛАДНЫХ ДЕТАЛЕЙ ВЕСОМ ДО 4КГ</t>
  </si>
  <si>
    <t>РАМПА</t>
  </si>
  <si>
    <t>СИСТЕМА АВТОМАТИЧЕС КОГО СПРИНКЛЕРНОГО ПОЖАРОТУШЕНИЯ НАСОСНАЯ СТАНЦИЯ</t>
  </si>
  <si>
    <t>ОБЩЕСТРОИТЕЛЬНЫЕ РАБОТЫ</t>
  </si>
  <si>
    <t>№№ п/п</t>
  </si>
  <si>
    <t xml:space="preserve">РАСТВОР ГОТОВЫЙ </t>
  </si>
  <si>
    <t xml:space="preserve">ОБЕСПЫЛИВАНИЕ ПОВЕРХНОСТИ </t>
  </si>
  <si>
    <t>ДВЕРИ</t>
  </si>
  <si>
    <t xml:space="preserve">МОНТАЖ М/К ОГРАЖДЕНИЯ ЛЕСТНИЦ </t>
  </si>
  <si>
    <t xml:space="preserve">ИТОГО </t>
  </si>
  <si>
    <t>ТЕХНОЛОГИЧЕСКОЕ ОСНАЩЕНИЕ ПАРКИНГА</t>
  </si>
  <si>
    <t>материалы</t>
  </si>
  <si>
    <t>работы</t>
  </si>
  <si>
    <t xml:space="preserve">УЗЕЛ-1 </t>
  </si>
  <si>
    <t xml:space="preserve">УСТРОЙСТВО ПОДСТИЛАЮЩИХ СЛОЕВ </t>
  </si>
  <si>
    <t>ПРОКЛАДКА КАБЕЛЯ ОГНЕСТОЙКОГО ДЛЯ СИСТЕМ ПРОТИВОПОЖАРНОЙ ЗАЩИТЫ КСВВЭ2Х1,5</t>
  </si>
  <si>
    <t>ПРОКЛАДКА КАБЕЛЯ "ВИТАЯ ПАРА" ЕМКОСТЬЮ UTP4Х2Х0,5</t>
  </si>
  <si>
    <t>ПРОКЛАДКА КАБЕЛЯ СИЛОВОГО ДО 660В С МЕДНЫМИ ЖИЛАМИ МАРКИ ВВГ 3Х1,5</t>
  </si>
  <si>
    <t>МОНТАЖ СВЕТО-ЗВУКОВОГО ОПОВЕЩАТЕЛЬ СУЗ</t>
  </si>
  <si>
    <t>МОНТАЖ ДЫМОВОЙ ОПТИКО-ЭЛЕКТРОННЫЙ АДРЕСНО-АНАЛОГОВЫЙ ИЗВЕЩАТЕЛЬ ДИП-34А-01-03</t>
  </si>
  <si>
    <t>МОНТАЖ ИЗВЕЩАТЕЛЯ ПОЖАРНОГО КОМБИНИРОВАННОГО  С2000P-ИПГ ,ПИТАЕТСЯ ПО ДВУХПРОВОДНОЙ ЛИНИИ ОТ "С2000-КДЛ", ДЛЯ 127 АДРЕСОВ</t>
  </si>
  <si>
    <t>МОНТАЖ КОРОБКИ КОММУТАЦИОННОЙ ДЛЯ 4Х2 ПРОВОДОВ УК-2П</t>
  </si>
  <si>
    <t>МОНТАЖ ТРУБЫ ПО СТЕНАМ СТАЛЬНЫЕ СВАРНЫХ ВОДОГАЗОПРОВОДНЫХ С РЕЗЬБОЙ 32X2.8 ММ</t>
  </si>
  <si>
    <t>АККУМУЛЯТОРНАЯ БАТАРЕЯ 12В/26АЧ СО СРОКОМ СЛУЖБЫ ДО 5 ЛЕТ</t>
  </si>
  <si>
    <t>ШКАФ ПОЖАРНОЙ СИГНАЛИЗАЦИИ ШПС /ЗАО НВП БОЛИД/</t>
  </si>
  <si>
    <t>МОНТАЖ ЦЕНТРАЛЬНОГО СЕРВЕРА "ОРИОН ПРО" С КЛЮЧОМ ЗАЩИТЫ/ЗАО НВП БОЛИД/</t>
  </si>
  <si>
    <t>ПРОГРАММНОЕ ОБЕСПЕЧЕНИЕ ГЕНЕРАТОР ОТЧЕТОВ"ОРИОН ПРО"ОТЧЕТЫ ПО СОБЫТИЯМ И КОНФИГУРАЦИИ ОБЪЕКТА/ЗАО НВП БОЛИД/</t>
  </si>
  <si>
    <t>УСТАНОВКА КОМПЬТЕРА В СБОРЕ С ХАРАКТЕРИСТИКАМИ НЕ НИЖЕ :PENTIUM IV 3.0 С ПО WINDOWS-10ПРОФЕССИОНАЛЬНАЯ</t>
  </si>
  <si>
    <t>Ед.измерения</t>
  </si>
  <si>
    <t>Наименование работ и ресурсов</t>
  </si>
  <si>
    <t>АППАРАТУРА НАСТЕННОГО ТИПА ВКУ /МОНИТОР 22"/ ДЛЯ ВИДЕОКРОССА</t>
  </si>
  <si>
    <t>МОНТАЖ ПУЛЬТА КОНТРОЛЯ И УПРАВЛЕНИЯ С2000-М/ЗАО НВП БОЛИД/</t>
  </si>
  <si>
    <t>МОНТАЖ БЛОКА КОНТРОЛЯ И ИНДИКАЦИИ С2000-БКИ/ЗАО НВП БОЛИД/</t>
  </si>
  <si>
    <t>МОНТАЖ КОНТРОЛЛЕРА ПО ДВУХПРОВОДНОЙ ЛИНИИ ДО 127 ИЗВЕЩАТЕЛЕЙ С ПИТАНИЕМ ОТ ЭТОЙ ЛИНИИ,УПРАВЛЕНИЕ ОТ ПУЛЬТА С2000 ИЛИ ЭВМ ПО ИНТЕРФЕЙСУ RS-485 С2000-КДЛ/ЗАО НВП БОЛИД/</t>
  </si>
  <si>
    <t>МОНТАЖ УСТРОЙСТВА ОКОНЕЧНОГО ОБЪЕКТОВОГО ПРЕДНАЗНАЧЕНО ДЛЯ ПЕРЕДАЧИ СОБЫТИЙ С ПРИБОРОВ СИСТЕМЫ "ОРИОН"ПО ТРЕМ КАНАЛАМ СВЯЗИ:ГОРОДСКАЯ ТЕЛЕФОННАЯ СЕТЬ/ГТС/,GSM,ETHERNET НА ПУЛЬТ ЦЕНТРАЛИЗОВАННОЙ ОХРАНЫ,АРМ ОРИОН ПРО ,СТАЦИОНАРНЫЕ И МОБИЛЬНЫЕ ТЕЛЕФОНЫ ПОЛЬЗОВАТЕЛЯ С2000-РGЕ/НЕ НИЖЕ ВЕРСИИ 1.1//НВП БОЛИД/</t>
  </si>
  <si>
    <t>МОНТАЖ РЕЗЕРВИРОВАННОГО ИСТОЧНИКА ПИТАНИЯ С МИКРОПРОЦЕССОРНЫМ УПРАВЛЕНИЕМ,24В,4А/10МИН-5А/,СВЕТОВАЯ И ЗВУКОВАЯ ИНДИКАЦИЯ РЕЖИМОВ,ВОЗМОЖНОСТЬ УСТАНОВКИ ДВУХ АККУМУЛЯТОРОВ ПО 26 ИЛИ 40А/Ч,ЗАЩИТА ОТ ПЕРЕЗАРЯДА,КОНТРОЛЬ СЕТЕВОГО ,ВЫХОДНОГО НАПРЯЖЕНИЯ БАТАРЕИ.КРЫШКА ПОД ЗАМОК.РИП-24 ИСП.06/РИП-24-4/40М3-Р/</t>
  </si>
  <si>
    <t>ПРОГРАММНОЕ ОБЕСПЕЧЕНИЕ АБД ОРИОН ПРО АДМИНИСТРАТОР БАЗЫ ДАННЫХ"ОРИОН ПРО"/ЗАО НВП БОЛИД/</t>
  </si>
  <si>
    <t xml:space="preserve">ПРОБИВКА В БЕТОННЫХ КОНСТРУКЦИЯХ ПОЛОВ И СТЕН БОРОЗД </t>
  </si>
  <si>
    <t>ИТОГО :</t>
  </si>
  <si>
    <t>комплекс</t>
  </si>
  <si>
    <t>ПУСКО-НАЛАДОЧНЫЕ РАБОТЫ:</t>
  </si>
  <si>
    <t>комплект</t>
  </si>
  <si>
    <t>работа</t>
  </si>
  <si>
    <t>МОНТАЖ ЗАГЛУШКИ Д100</t>
  </si>
  <si>
    <t>ИТОГО:</t>
  </si>
  <si>
    <t>МАСЛЯНАЯ ОКРАСКА МЕТАЛЛИЧЕСКИХ ПОВЕРХНОСТЕЙ СТАЛЬНЫХ БАЛОК, ТРУБ ДИАМЕТРОМ БОЛЕЕ 50 ММ И Т.П., за 2 раза</t>
  </si>
  <si>
    <t>УСТАНОВКА ДРЕНАЖНОГО НАСОСА</t>
  </si>
  <si>
    <t>м2</t>
  </si>
  <si>
    <t>МОНТАЖ МУФТ ПРИВАРНЫХ ДЛЯ ПРИСОЕДИНЕНИЯ ОРОСИТЕЛЕЙ К РАСПРЕДЕЛИТЕЛЬНЫМ ТРУБАМ</t>
  </si>
  <si>
    <t>МОНТАЖ ЗАДВИЖКИ ЧУГУННОЙ ФЛАНЦЕВОЙ С ЭЛ.ПРИВОДОМ N=0.18 КВТ,30Ч906БР,ДН80,РУ10</t>
  </si>
  <si>
    <t>МОНТАЖ КРАНА ШАРОВОГО ФЛАНЦЕВОГО ДН=65</t>
  </si>
  <si>
    <t>МОНТАЖ КЛАПАНА ОБРАТНОГО ПОВОРОТНОГО ДИСКОВОГО ДН=80</t>
  </si>
  <si>
    <t>УСТАНОВКА КРАНА ПРОБНОСПУСКНОГО</t>
  </si>
  <si>
    <t>КРАН ПРОБНОСПУСКНОГО ДУ15,РУ10</t>
  </si>
  <si>
    <t>МОНТАЖ ТРУБОПРОВОДОВ СПРИНКЛЕРНЫХ УСТАНОВОК ВОДЯНОГО И ПЕННОГО ПОЖАРОТУШЕНИЯ ИЗ СТАЛЬНЫХ ТРУБ,  ДИАМЕТР УСЛОВНОГО ПРОХОДА, ММ 80,65</t>
  </si>
  <si>
    <t>МОНТАЖ ТРУБОПРОВОДОВ СПРИНКЛЕРНЫХ УСТАНОВОК ВОДЯНОГО И ПЕННОГО ПОЖАРОТУШЕНИЯ ИЗ СТАЛЬНЫХ ТРУБ,  ДИАМЕТР УСЛОВНОГО ПРОХОДА, ММ 50</t>
  </si>
  <si>
    <t>СМЕТА №14</t>
  </si>
  <si>
    <t>ТРУБОПРОВОДЫ СПРИНКЛЕРНЫХ УСТАНОВОК ВОДЯНОГО И ПЕННОГО ПОЖАРОТУШЕНИЯ  ИЗ СТАЛЬНЫХ ТРУБ,  ДИАМЕТР УСЛОВНОГО ПРОХОДА, ММ 40,32,25</t>
  </si>
  <si>
    <t>ТРУБЫ СТАЛЬНЫЕ ЭЛЕКТРОСВАРНЫЕ ПРЯМОШОВНЫЕ СО СНЯТОЙ ФАСКОЙ ДИАМЕТРОМ ОТ 20 ДО 377 ММ ИЗ СТАЛИ МАРОК БСТ2КП-БСТ4КП И БСТ2ПС-БСТ4ПС ДИАМЕТР  ММ 32Х2,2</t>
  </si>
  <si>
    <t>ТРУБЫ СТАЛЬНЫЕ ЭЛЕКТРОСВАРНЫЕ ПРЯМОШОВНЫЕ СО СНЯТОЙ ФАСКОЙ ДИАМЕТРОМ ОТ 20 ДО 377 ММ ИЗ СТАЛИ МАРОК БСТ2КП-БСТ4КП И БСТ2ПС-БСТ4ПС ДИАМЕТР 25 ММ ТОЛЩИНА СТЕНКИ 2,2 ММ</t>
  </si>
  <si>
    <t xml:space="preserve">УСТАНОВКА КРЕПЛЕНИЙ </t>
  </si>
  <si>
    <t>м3</t>
  </si>
  <si>
    <t>т</t>
  </si>
  <si>
    <t>УСТАНОВКА И ПРИСОЕДИНЕНИЕ НАСОСА</t>
  </si>
  <si>
    <t xml:space="preserve">м3 </t>
  </si>
  <si>
    <t xml:space="preserve">РАЗДЕЛ .РАМПА </t>
  </si>
  <si>
    <t>УСТРОЙСТВО РАМПЫ</t>
  </si>
  <si>
    <t>1.1.1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</si>
  <si>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</si>
  <si>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</si>
  <si>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</si>
  <si>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</si>
  <si>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</si>
  <si>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</si>
  <si>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</si>
  <si>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</si>
  <si>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1.3.1</t>
  </si>
  <si>
    <t>1.4.1</t>
  </si>
  <si>
    <t>1.4.2</t>
  </si>
  <si>
    <t>1.4.3</t>
  </si>
  <si>
    <t>1.4.4</t>
  </si>
  <si>
    <t>1.4.5</t>
  </si>
  <si>
    <t>1.5.1</t>
  </si>
  <si>
    <t>1.5.2</t>
  </si>
  <si>
    <t>1.5.3</t>
  </si>
  <si>
    <t>1.6.1</t>
  </si>
  <si>
    <t>УСТАНОВКА ВВОДНОГО УСТРОЙСТВА ВРУ1 -21-10УХЛ4; ВРУ1 -18-80УХЛ4 /ВРУ6/</t>
  </si>
  <si>
    <t>КРАН  11Б1БК ДУ15</t>
  </si>
  <si>
    <t>УСТАНОВКА ОРОСИТЕЛЕЙ СПРИНКЛЕРНЫХ С РОЗЕТКОЙ</t>
  </si>
  <si>
    <t>МОНТАЖ МУФТ ПРИВАРНЫЕ ДЛЯ ПРИСОЕДИНЕНИЯ ОРОСИТЕЛЕЙ К РАСПРЕДЕЛИТЕЛЬНЫМ ТРУБАМ</t>
  </si>
  <si>
    <t>УСТАНОВКА ЗАТВОРА ФЛАНЦЕВОГО РN16 ДН80</t>
  </si>
  <si>
    <t>МОНТАЖ ТРУБОПРОВОДОВ СПРИНКЛЕРНЫХ УСТАНОВОК ВОДЯНОГО И ПЕННОГО ПОЖАРОТУШЕНИЯ ИЗ СТАЛЬНЫХ ТРУБ,  ДИАМЕТР УСЛОВНОГО ПРОХОДА, ММ 150 ДУ125</t>
  </si>
  <si>
    <t>МОНТАЖ ТРУБОПРОВОДОВ СПРИНКЛЕРНЫХ УСТАНОВОК ВОДЯНОГО И ПЕННОГО ПОЖАРОТУШЕНИЯ ИЗ СТАЛЬНЫХ ТРУБ,  ДИАМЕТР УСЛОВНОГО ПРОХОДА, ММ 80</t>
  </si>
  <si>
    <t>МОНТАЖ  ШКАФА УПРАВЛЕНИЯ CONTROL MX S001</t>
  </si>
  <si>
    <t>УСТАНОВКА КОМПРЕССОРА С ЭЛ ДВИГАТЕЛЕМ N=1,5 КВТ</t>
  </si>
  <si>
    <t>УСТАНОВКА ЗАДВИЖКА ЧУГУННАЯ ФЛАНЦЕВАЯ ДN150 DUYAR</t>
  </si>
  <si>
    <t>УСТАНОВКА ЗАДВИЖКА ЧУГУННАЯ ФЛАНЦЕВАЯ ДN200 DUYAR</t>
  </si>
  <si>
    <t>УСТАНОВКА ЗАДВИЖКИ ЧУГУННОЙ ФЛАНЦЕВОЙ ДN80 DUYAR</t>
  </si>
  <si>
    <t>УСТАНОВКА ЗАДВИЖКИ ЧУГУННОЙ ФЛАНЦЕВОЙ ДN65 DUYAR</t>
  </si>
  <si>
    <t>УСТАНОВКА КЛАПАНА ОБРАТНОГО ПОВОРОТНОГО ДИСКОВОГО ДН80 DUYAR</t>
  </si>
  <si>
    <t>УСТАНОВКА КЛАПАНА ОБРАТНОГО ПОВОРОТНОГО ДИСКОВОГО ДН65 DUYAR</t>
  </si>
  <si>
    <t>УСТАНОВКА КЛАПАНА ОБРАТНОГО МУФТОВОГО 16КЧ11Р,ДУ40,РУ16</t>
  </si>
  <si>
    <t>УСТАНОВКА КЛАПАНА ОБОРОТНОГО МУФТОВОГО 16КЧ11Р,ДУ15,РУ16</t>
  </si>
  <si>
    <t>ПРОКЛАДКА СТАЛЬНЫХ  ТРУБ С ГИДРАВЛИЧЕСКИМ ИСПЫТАНИЕМ ДИАМЕТРОМ 200 ММ</t>
  </si>
  <si>
    <t>УКЛАДКА СТАЛЬНЫХ  ТРУБ С ГИДРАВЛИЧЕСКИМ ИСПЫТАНИЕМ ДИАМЕТРОМ 200 ММ</t>
  </si>
  <si>
    <t>ПОДГОТОВКА  К ИСПЫТАНИЮ, СДАЧЕ ПОД НАЛАДКУ И ПУСКУ, ПРИСОЕДИНЕНИЕ К ЭЛЕКТРИЧЕСКОЙ СЕТИ</t>
  </si>
  <si>
    <t>ПОДГОТОВКА К ИСПЫТАНИЮ, СДАЧЕ ПОД НАЛАДКУ И ПУСКУ, ПРИСОЕДИНЕНИЕ К ЭЛЕКТРИЧЕСКОЙ СЕТИ</t>
  </si>
  <si>
    <t>ШУМОГЛУШИТЕЛЬ ПЛАСТИНЧАТЫЙ ГП 1-2 ТОМ ЧИСЛЕ: КОЖУХ ШУМОГЛУШИТЕЛЯ-1200Х500 L=1М</t>
  </si>
  <si>
    <t>УСТАНОВКА ГЛУШИТЕЛЕЙ ШУМА ВЕНТИЛЯЦИОННЫХ УСТАНОВОК ПЛАСТИНЧАТЫХ ТИПА ГП-2</t>
  </si>
  <si>
    <t>УСТАНОВКА ДРОССЕЛЬ-КЛАПАНОВ ДКП150Х150</t>
  </si>
  <si>
    <t>УСТАНОВКА ДРОССЕЛЬ-КЛАПАНОВ ДКП200Х150</t>
  </si>
  <si>
    <t>УСТАНОВКА ДРОССЕЛЬ-КЛАПАНОВ ДКП200Х200</t>
  </si>
  <si>
    <t>УСТАНОВКА ДРОССЕЛЬ-КЛАПАНОВДКП250Х150</t>
  </si>
  <si>
    <t>УСТАНОВКА ДРОССЕЛЬ-КЛАПАНОВДКП250Х200</t>
  </si>
  <si>
    <t>УСТАНОВКА ДРОССЕЛЬ-КЛАПАНОВДКП300Х200</t>
  </si>
  <si>
    <t>УСТАНОВКА ДРОССЕЛЬ-КЛАПАНОВ ДКП300Х250</t>
  </si>
  <si>
    <t>УСТАНОВКА ДРОССЕЛЬ-КЛАПАНОВ ДКП350Х200</t>
  </si>
  <si>
    <t>УСТАНОВКА ДРОССЕЛЬ-КЛАПАНОВДКП350Х250</t>
  </si>
  <si>
    <t>УСТАНОВКА ДРОССЕЛЬ-КЛАПАНОВ ДКП400Х200</t>
  </si>
  <si>
    <t>УСТАНОВКА ДРОССЕЛЬ-КЛАПАНОВДКП400Х250</t>
  </si>
  <si>
    <t>УСТАНОВКА ДРОССЕЛЬ-КЛАПАНОВ ДКП500Х250</t>
  </si>
  <si>
    <t>УСТАНОВКА ДРОССЕЛЬ-КЛАПАНОВДКП500Х450</t>
  </si>
  <si>
    <t>УСТАНОВКА ДРОССЕЛЬ-КЛАПАНОВДКП500Х500</t>
  </si>
  <si>
    <t>УСТАНОВКА ДРОССЕЛЬ-КЛАПАНОВ ДКП600Х250</t>
  </si>
  <si>
    <t>УСТАНОВКА ДРОССЕЛЬ-КЛАПАНОВ ДКП700Х200</t>
  </si>
  <si>
    <t>УСТАНОВКА ДРОССЕЛЬ-КЛАПАНОВ ДКП800Х250</t>
  </si>
  <si>
    <t>УСТАНОВКА ДРОССЕЛЬ-КЛАПАНОВ ДКП900Х250</t>
  </si>
  <si>
    <t>УСТАНОВКА ДРОССЕЛЬ-КЛАПАНОВ ДКП1000Х250</t>
  </si>
  <si>
    <t>31.1</t>
  </si>
  <si>
    <t>УСТАНОВКА ЗАДВИЖКИ ЧУГУННОЙ ФЛАНЦЕОЙ ДN65 DUYAR</t>
  </si>
  <si>
    <t>I</t>
  </si>
  <si>
    <t>1.3.2</t>
  </si>
  <si>
    <t>1.3.3</t>
  </si>
  <si>
    <t>1.3.4</t>
  </si>
  <si>
    <t>1.3.5</t>
  </si>
  <si>
    <t>1.3.6</t>
  </si>
  <si>
    <t>1.4.1.1</t>
  </si>
  <si>
    <t>1.4.1.2</t>
  </si>
  <si>
    <t>1.4.1.3</t>
  </si>
  <si>
    <t>1.4.2.1</t>
  </si>
  <si>
    <t>1.4.2.2</t>
  </si>
  <si>
    <t>1.4.2.3</t>
  </si>
  <si>
    <t>1.4.3.1</t>
  </si>
  <si>
    <t>1.4.4.1</t>
  </si>
  <si>
    <t>1.4.4.2</t>
  </si>
  <si>
    <t>1.4.4.3</t>
  </si>
  <si>
    <t>1.4.4.4</t>
  </si>
  <si>
    <t>1.4.4.5</t>
  </si>
  <si>
    <t>1.4.4.6</t>
  </si>
  <si>
    <t>1.4.4.7</t>
  </si>
  <si>
    <t>1.4.4.8</t>
  </si>
  <si>
    <t>1.4.4.9</t>
  </si>
  <si>
    <t>1.4.4.10</t>
  </si>
  <si>
    <t>1.4.5.1</t>
  </si>
  <si>
    <t>1.4.5.2</t>
  </si>
  <si>
    <t>1.4.5.3</t>
  </si>
  <si>
    <t>1.4.5.4</t>
  </si>
  <si>
    <t>1.4.5.5</t>
  </si>
  <si>
    <t>1.5.1.1</t>
  </si>
  <si>
    <t>1.5.1.2</t>
  </si>
  <si>
    <t>1.5.1.3</t>
  </si>
  <si>
    <t>II</t>
  </si>
  <si>
    <t>2.1.1</t>
  </si>
  <si>
    <t>2.1.1.1</t>
  </si>
  <si>
    <t>2.1.2</t>
  </si>
  <si>
    <t>2.1.2.1</t>
  </si>
  <si>
    <t>2.1.2.2</t>
  </si>
  <si>
    <t>2.1.2.3</t>
  </si>
  <si>
    <t>2.1.2.4</t>
  </si>
  <si>
    <t>2.1.2.5</t>
  </si>
  <si>
    <t>2.1.2.6</t>
  </si>
  <si>
    <t>2.1.3</t>
  </si>
  <si>
    <t>2.1.3.1</t>
  </si>
  <si>
    <t>2.1.3.2</t>
  </si>
  <si>
    <t>2.1.3.3</t>
  </si>
  <si>
    <t>2.1.3.4</t>
  </si>
  <si>
    <t>2.1.3.5</t>
  </si>
  <si>
    <t>2.1.4</t>
  </si>
  <si>
    <t>2.1.4.1</t>
  </si>
  <si>
    <t>2.1.4.2</t>
  </si>
  <si>
    <t>2.1.4.3</t>
  </si>
  <si>
    <t>2.1.5</t>
  </si>
  <si>
    <t>2.1.5.1</t>
  </si>
  <si>
    <t>2.1.6</t>
  </si>
  <si>
    <t>2.1.6.1</t>
  </si>
  <si>
    <t>2.1.6.2</t>
  </si>
  <si>
    <t>2.1.6.3</t>
  </si>
  <si>
    <t>2.1.6.4</t>
  </si>
  <si>
    <t>2.1.6.5</t>
  </si>
  <si>
    <t>2.1.6.6</t>
  </si>
  <si>
    <t>2.1.6.7</t>
  </si>
  <si>
    <t>2.1.6.8</t>
  </si>
  <si>
    <t>2.1.6.9</t>
  </si>
  <si>
    <t>2.1.6.10</t>
  </si>
  <si>
    <t>2.1.7</t>
  </si>
  <si>
    <t>2.1.7.1</t>
  </si>
  <si>
    <t>2.1.7.1.1</t>
  </si>
  <si>
    <t>2.1.7.1.2</t>
  </si>
  <si>
    <t>2.1.7.1.3</t>
  </si>
  <si>
    <t>3.1.1</t>
  </si>
  <si>
    <t>3.1.1.1</t>
  </si>
  <si>
    <t>3.1.2</t>
  </si>
  <si>
    <t>3.1.2.1</t>
  </si>
  <si>
    <t>3.1.2.2</t>
  </si>
  <si>
    <t>3.1.3</t>
  </si>
  <si>
    <t>3.1.3.1</t>
  </si>
  <si>
    <t>3.1.3.2</t>
  </si>
  <si>
    <t>3.1.4</t>
  </si>
  <si>
    <t>3.1.4.1</t>
  </si>
  <si>
    <t>3.1.5</t>
  </si>
  <si>
    <t>3.1.5.1</t>
  </si>
  <si>
    <t>3.2.1</t>
  </si>
  <si>
    <t>3.2.1.1</t>
  </si>
  <si>
    <t>3.2.1.2</t>
  </si>
  <si>
    <t>3.2.2</t>
  </si>
  <si>
    <t>3.2.2.1</t>
  </si>
  <si>
    <t>3.2.3</t>
  </si>
  <si>
    <t>3.2.3.1</t>
  </si>
  <si>
    <t>м шва</t>
  </si>
  <si>
    <t xml:space="preserve">т </t>
  </si>
  <si>
    <t>пм</t>
  </si>
  <si>
    <t xml:space="preserve">ШЛИФОВКА  ПОКРЫТИЙ </t>
  </si>
  <si>
    <t xml:space="preserve">НАРЕЗКАИ ГЕРМЕТИЗАЦИЯ ШВОВ В БЕТОНЕ ПРИ УСТРОЙСТВЕ ПОЛОВ </t>
  </si>
  <si>
    <t>6.</t>
  </si>
  <si>
    <t xml:space="preserve">СПЛОШНОЕ ВЫРАВНИВАНИЕ ПОВЕРХНОСТЕЙ ПОТОЛКОВ (ОДНОСЛОЙНАЯ ШТУКАТУРКА) ГИПСОВЫМИ СУХИМИ СМЕСЯМИ: ТОЛЩИНОЙ ДО 2 ММ </t>
  </si>
  <si>
    <t xml:space="preserve">СПЛОШНОЕ ВЫРАВНИВАНИЕ ПОВЕРХНОСТЕЙ СТЕН (ОДНОСЛОЙНАЯ ШТУКАТУРКА) ГИПСОВЫМИ СУХИМИ СМЕСЯМИ: ТОЛЩИНОЙ ДО 2 ММ </t>
  </si>
  <si>
    <t xml:space="preserve">СПЛОШНОЕ ВЫРАВНИВАНИЕ ПОВЕРХНОСТЕЙ КОЛОНН(ОДНОСЛОЙНАЯ ШТУКАТУРКА) ГИПСОВЫМИ СУХИМИ СМЕСЯМИ: ТОЛЩИНОЙ ДО 2ММ </t>
  </si>
  <si>
    <t>УСТАНОВКА АЛЮМИНИЕВЫХ ВИТРАЖЕЙ С ДВЕРНЫМ БЛОКОМ,ОСТЕКЛЕННЫХ С АРМИРОВАННЫМ СТЕКЛОМ</t>
  </si>
  <si>
    <t xml:space="preserve">УСТАНОВКА  ОКОННЫХ БЛОКОВ ИЗ ПВХ ПРОФИЛЕЙ: ПОВОРОТНЫХ /ОТКИДНЫХ, ПОВОРОТНО-ОТКИДНЫХ/ </t>
  </si>
  <si>
    <t>МАСЛЯНАЯ ОКРАСКА МЕТАЛЛИЧЕСКИХ ПОВЕРХНОСТЕЙ РЕШЕТОК, ПЕРЕПЛЕТОВ, ТРУБ ЗА 2 раза</t>
  </si>
  <si>
    <t>УСТАНОВКА ВОРОТ ШТОРНЫХ С ПРИВОДОМ ПОДЪЕМА</t>
  </si>
  <si>
    <t>УСТАНОВКА РЕШЕТОК МЕТАЛЛИЧЕСКИХ  590Х1090</t>
  </si>
  <si>
    <t>УСТАНОВКА РЕШЕТОК МЕТАЛЛИЧЕСКИХ 590Х2790</t>
  </si>
  <si>
    <t>УСТАНОВКА РЕШЕТОК МЕТАЛЛИЧЕСКИХ  590Х1490</t>
  </si>
  <si>
    <t>10.</t>
  </si>
  <si>
    <t>ВНУТРЕННИЕ ОТДЕЛОЧНЫЕ РАБОТЫ</t>
  </si>
  <si>
    <t xml:space="preserve">ВНУТРЕННИЕ ОТДЕЛОЧНЫЕ РАБОТЫ </t>
  </si>
  <si>
    <t>ИТОГО стоимость, сум с НДС</t>
  </si>
  <si>
    <t>ЦЕНА за единицу, сум с НДС</t>
  </si>
  <si>
    <t xml:space="preserve">Итого, стоимость сум с НДС </t>
  </si>
  <si>
    <t>Цена за ед. сум с НДС</t>
  </si>
  <si>
    <t>УСТАНОВКА БЛОКА УПРАВЛЕНИЯ ШКАФНОГО ИСПОЛНЕНИЯ ИЛИ РАСПРЕДЕЛИТЕЛЬНЫЙ ПУНКТ [ШКАФ], УСТАНАВЛИВАЕМЫЙ НА СТЕНЕ, ВЫСОТА И ШИРИНА, ММ, ДО 600Х600</t>
  </si>
  <si>
    <t>МОНТАЖ ЩИТА РАСПРЕДЕЛИТЕЛЬНЫЙ НАВЕСНОГО ИСПОЛНЕНИЯ ЩМП-4-0,ЩРН-18,ЩРН-12,ЩМП-5-0</t>
  </si>
  <si>
    <t>МОНТАЖ ШКАФА [ПУЛЬТ] УПРАВЛЕНИЯ НАВЕСНОЙ, ВЫСОТА, ШИРИНА И ГЛУБИНА, ММ, ДО 600Х600Х350 /ПУЛЬТЫ И ШКАФЫ УПРАВЛЕНИЯ/</t>
  </si>
  <si>
    <t>МОНТАЖ ПУСКАТЕЛЯ МАГНИТНОГО ОБЩЕГО НАЗНАЧЕНИЯ ОТДЕЛЬНО СТОЯЩИЙ, УСТАНАВЛИВАЕМЫЙ НА КОНСТРУКЦИИ НА СТЕНЕ ИЛИ КОЛОННЕ, НА ТОК, А, ДО 40 А/ПУСКАТЕЛИ МАГНИТНЫЕ/</t>
  </si>
  <si>
    <t>МОНТАЖ ПУСКАТЕЛЯ МАГНИТНОГО ОБЩЕГО НАЗНАЧЕНИЯ ОТДЕЛЬНО СТОЯЩИЙ, УСТАНАВЛИВАЕМЫЙ НА КОНСТРУКЦИИ НА СТЕНЕ ИЛИ КОЛОННЕ, НА ТОК, А, ДО 100 А/ПУСКАТЕЛИ МАГНИТНЫЕ/</t>
  </si>
  <si>
    <t>МОНТАЖ ПУСКАТЕЛЯ МАГНИТНОГО ОБЩЕГО НАЗНАЧЕНИЯ ОТДЕЛЬНО СТОЯЩИЙ, УСТАНАВЛИВАЕМЫЙ НА КОНСТРУКЦИИ НА СТЕНЕ ИЛИ КОЛОННЕ, НА ТОК, А, ДО 160 А/ПУСКАТЕЛИ МАГНИТНЫЕ/</t>
  </si>
  <si>
    <t>МОНТАЖ ПОСТА УПРАВЛЕНИЯ КНОПОЧНЫЙ ОБЩЕГО НАЗНАЧЕНИЯ, УСТАНАВЛИВАЕМЫЙ НА КОНСТРУКЦИИ НА СТЕНЕ ИЛИ КОЛОННЕ, КОЛИЧЕСТВО ЭЛЕМЕНТОВ ПОСТА, ДО 3</t>
  </si>
  <si>
    <t>МОНТАЖ ЯЩИКИ С ПОНИЖАЮЩИМИ ТРАНСФОРМАТОРАМИ. ЯЩИК ЯТП-0,25</t>
  </si>
  <si>
    <t>МОНТАЖ КОРОБКИ 300X220X180</t>
  </si>
  <si>
    <t>МОНТАЖ КОРОБКИ [ЯЩИК] С ЗАЖИМАМИ ДЛЯ КАБЕЛЕЙ И ПРОВОДОВ СЕЧЕНИЕМ ДО 6 ММ2, УСТАНАВЛИВАЕМАЯ НА КОНСТРУКЦИИ НА СТЕНЕ ИЛИ КОЛОННЕ, КОЛИЧЕСТВО ЗАЖИМОВ, ДО 10</t>
  </si>
  <si>
    <t>МОНТАЖ КОРОБКИ [ЯЩИК] С ЗАЖИМАМИ ДЛЯ КАБЕЛЕЙ И ПРОВОДОВ СЕЧЕНИЕМ ДО 6 ММ2, УСТАНАВЛИВАЕМАЯ НА КОНСТРУКЦИИ НА СТЕНЕ ИЛИ КОЛОННЕ, КОЛИЧЕСТВО ЗАЖИМОВ ДО 32 #(КОРОБКИ [ЯЩИКИ] С ЗАЖИМАМИ И КОЖУХИ МЕТАЛЛИЧЕСКИЕ ДЛЯ ЗАЩИТЫ ВВОДОВ И ЭЛЕКТРООБОРУДОВАНИЯ)</t>
  </si>
  <si>
    <t>МОНТАЖ ПРИБОРА, КОЛИЧЕСТВО ПОДКЛЮЧАЕМЫХ КОНЦОВ, ДО 2-Х /ПРИБОРЫ ИЗМЕРЕНИЯ И ЗАЩИТЫ/</t>
  </si>
  <si>
    <t>УСТАНОВКА ВЫКЛЮЧАТЕЛЕЙ УСТАНОВОЧНЫХ АВТОМАТИЧЕСКИХ [АВТОМАТЫ] ИЛИ НЕАВТОМАТИЧЕСКИХ. АВТОМАТ ОДНО-, ДВУХ-, ТРЕХПОЛЮСНЫЙ, УСТАНАВЛИВАЕМЫЙ НА КОНСТРУКЦИИ НА СТЕНЕ ИЛИ КОЛОННЕ, НА ТОК, А, ДО 25</t>
  </si>
  <si>
    <t>МОНТАЖ ПОСТА  УПРАВЛЕНИЯ КНОПОЧНОГО ОБЩЕГО НАЗНАЧЕНИЯ, УСТАНАВЛИВАЕМЫЙ НА КОНСТРУКЦИИ НА СТЕНЕ ИЛИ КОЛОННЕ, КОЛИЧЕСТВО ЭЛЕМЕНТОВ ПОСТА, ДО 3</t>
  </si>
  <si>
    <t>УСТАНОВКА РОЗЕТКИ ШТЕПСЕЛЬНОЙ 2-Х ПОЛЮСНОЙ С БОКОВЫМ З/З КОНТАКТОМ</t>
  </si>
  <si>
    <t>МОНТАЖ ТРУБ ПО СТЕНАМ С КРЕПЛЕНИЕМ СКОБАМИ, ДИАМЕТР, ММ, ДО 25</t>
  </si>
  <si>
    <t>МОНТАЖ ТРУБ ПО СТЕНАМ С КРЕПЛЕНИЕМ СКОБАМИ, ДИАМЕТР, ММ, ДО 50</t>
  </si>
  <si>
    <t>ПРОКЛАДКА ПРОВОДА, СЕЧЕНИЕ, ММ2,ДО 35</t>
  </si>
  <si>
    <t>ПРОКЛАДКА ПРОВОДА, СЕЧЕНИЕ, ММ2,ДО 120</t>
  </si>
  <si>
    <t>ПРОКЛАДКА ПРОВОДА, СЕЧЕНИЕ, ММ2,ДО 185</t>
  </si>
  <si>
    <t>ПРОКЛАДКА КАБЕЛЯ ДВУХ-ЧЕТЫРЕХЖИЛЬНЫХ В ПОМЕЩЕНИЯХ С НОРМАЛЬНОЙ СРЕДОЙ СЕЧЕНИЕМ ЖИЛЫ ДО 10 ММ2</t>
  </si>
  <si>
    <t>МОНТАЖ ЛОТКОВ МЕТАЛЛИЧЕСКИХ. ЛОТОК МЕТАЛЛИЧЕСКИЙ ШТАМПОВАННЫЙ ПО УСТАНОВЛЕННЫМ КОНСТРУКЦИЯМ, ШИРИНА ЛОТКА, ММ, ДО 400</t>
  </si>
  <si>
    <t>МОНТАЖ ЛОТКОВ МЕТАЛЛИЧЕСКИХ. ЛОТОК МЕТАЛЛИЧЕСКИЙ ШТАМПОВАННЫЙ ПО УСТАНОВЛЕННЫМ КОНСТРУКЦИЯМ, ШИРИНА ЛОТКА, ММ, ДО 200</t>
  </si>
  <si>
    <t>МОНТАЖ ШИНЫ ЗАЗЕМЛЕНИЯ ПО УСТАНОВЛЕННЫМ КОНСТРУКЦИЯМ</t>
  </si>
  <si>
    <t>МОНТАЖ КОНСТРУКЦИИ СВАРНОЙ</t>
  </si>
  <si>
    <t>МОНТАЖ ПРОВОДНИКА ЗАЗЕМЛЯЮЩЕГО ОТКРЫТО ПО СТРОИТЕЛЬНЫМ ОСНОВАНИЯМ ИЗ ПОЛОСОВОЙ СТАЛИ, СЕЧЕНИЕ, ММ2 160</t>
  </si>
  <si>
    <t>МОНТАЖ ПРОВОДНИКА ЗАЗЕМЛЯЮЩЕГО. ПРОВОДНИК ЗАЗЕМЛЯЮЩИЙ ОТКРЫТО ПО СТРОИТЕЛЬНЫМ ОСНОВАНИЯМ ИЗ ПОЛОСОВОЙ СТАЛИ, СЕЧЕНИЕ, ММ2 100</t>
  </si>
  <si>
    <t>МОНТАЖ ПРОВОДНИКА ЗАЗЕМЛЯЮЩЕГО. ПРОВОДНИК ЗАЗЕМЛЯЮЩИЙ ИЗ МЕДНОГО ИЗОЛИРОВАННОГО ПРОВОДА СЕЧЕНИЕМ 25 ММ2 ОТКРЫТО ПО СТРОИТЕЛЬНЫМ ОСНОВАНИЯМ</t>
  </si>
  <si>
    <t>СИЛОВОЕ ЭЛЕКТРООБОРУДОВАНИE И ЭЛЕКТРООСВЕЩЕНИЕ</t>
  </si>
  <si>
    <t>УСТРОЙСТВО АНТИСЕЙСМИЧЕСКИХ ШВОВ И НАЛИВНЫХ ПОЛОВ</t>
  </si>
  <si>
    <t>СМЕТА № 1</t>
  </si>
  <si>
    <t>УСТРОЙСТВО СТЯЖЕК БЕТОННЫХ ТОЛЩИНОЙ 100 ММ</t>
  </si>
  <si>
    <t>УСТРОЙСТВО КРОВЕЛЬ ПЛОСКИХ ИЗ БИТУМНО-ПОЛИМЕРНОГО НАПЛАВЛЯЕМОГО МАТЕРИАЛА, 2 СЛОЙ НАКРЫВОЧНЫЙ НАСУХО</t>
  </si>
  <si>
    <t>СМЕТА № 2</t>
  </si>
  <si>
    <t>СМЕТА № 3</t>
  </si>
  <si>
    <t>СМЕТА № 4</t>
  </si>
  <si>
    <t xml:space="preserve">ОБЩЕСТРОИТЕЛЬНЫЕ РАБОТЫ </t>
  </si>
  <si>
    <t>ТЕХНОЛОГИЧЕСКОЕ ОСНАЩЕНИЕ ПАРКОВКИ</t>
  </si>
  <si>
    <t>СМЕТА № 7</t>
  </si>
  <si>
    <t>СМЕТА № 6</t>
  </si>
  <si>
    <t>СМЕТА № 5</t>
  </si>
  <si>
    <t>СМЕТА № 8</t>
  </si>
  <si>
    <t>СМЕТА № 9</t>
  </si>
  <si>
    <t>СМЕТА № 10</t>
  </si>
  <si>
    <t>СМЕТА № 11</t>
  </si>
  <si>
    <t>СМЕТА № 12</t>
  </si>
  <si>
    <t>СМЕТА №13</t>
  </si>
  <si>
    <t>СМЕТА № 15</t>
  </si>
  <si>
    <t xml:space="preserve"> Стоимость, сум с НДС</t>
  </si>
  <si>
    <t>Сводный расчет
стоимости</t>
  </si>
  <si>
    <t>БЛОК Е "ПАРКИНГ"</t>
  </si>
  <si>
    <t>№</t>
  </si>
  <si>
    <t>Ф-2.2.1</t>
  </si>
  <si>
    <t>Ф-2.2.2</t>
  </si>
  <si>
    <t>Ф-2.2.3</t>
  </si>
  <si>
    <t>Ф-2.2.4</t>
  </si>
  <si>
    <t>Ф-2.2.5</t>
  </si>
  <si>
    <t>Ф-2.2.6</t>
  </si>
  <si>
    <t>Ф-2.2.7</t>
  </si>
  <si>
    <t>Ф-2.2.8</t>
  </si>
  <si>
    <t>Ф-2.2.9</t>
  </si>
  <si>
    <t>Ф-2.2.10</t>
  </si>
  <si>
    <t>Ф-2.2.11</t>
  </si>
  <si>
    <t>Ф-2.2.12</t>
  </si>
  <si>
    <t>Ф-2.2.13</t>
  </si>
  <si>
    <t>Ф-2.2.14</t>
  </si>
  <si>
    <t>Ф-2.2.15</t>
  </si>
  <si>
    <t>ФОРМА №2.2</t>
  </si>
  <si>
    <t>ФОРМА №2.2.15</t>
  </si>
  <si>
    <t>ФОРМА №2.2.14</t>
  </si>
  <si>
    <t>ФОРМА №2.2.13</t>
  </si>
  <si>
    <t>ФОРМА №2.2.12</t>
  </si>
  <si>
    <t>ФОРМА №2.2.11</t>
  </si>
  <si>
    <t>ФОРМА №2.2.10</t>
  </si>
  <si>
    <t>ФОРМА №2.2.9</t>
  </si>
  <si>
    <t>ФОРМА №2.2.8</t>
  </si>
  <si>
    <t>ФОРМА №2.2.7</t>
  </si>
  <si>
    <t>ФОРМА №2.2.6</t>
  </si>
  <si>
    <t>ФОРМА №2.2.5</t>
  </si>
  <si>
    <t>ФОРМА №2.2.4</t>
  </si>
  <si>
    <t>ФОРМА №2.2.3</t>
  </si>
  <si>
    <t>ФОРМА №2.2.2</t>
  </si>
  <si>
    <t>ФОРМА №2.2.1</t>
  </si>
  <si>
    <t xml:space="preserve">ПРИМЕЧАНИЕ: </t>
  </si>
  <si>
    <t>1. Запрещается вносить изменения в графы 1,2</t>
  </si>
  <si>
    <t>Наименование  смет</t>
  </si>
  <si>
    <t>Приведенная цена на 1 машино-место, долл. США</t>
  </si>
  <si>
    <t>1. Запрещается вносить изменения в графы 1,2,3,4</t>
  </si>
  <si>
    <t>№п/п</t>
  </si>
  <si>
    <t>Приведенная цена на 1 м2 продаваемой площади (GSA), долл. США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</si>
</sst>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* #,##0.00\ &quot;₽&quot;_-;\-* #,##0.00\ &quot;₽&quot;_-;_-* &quot;-&quot;??\ &quot;₽&quot;_-;_-@_-"/>
    <numFmt numFmtId="43" formatCode="_-* #,##0.00_-;\-* #,##0.00_-;_-* &quot;-&quot;??_-;_-@_-"/>
    <numFmt numFmtId="164" formatCode="0.0000"/>
    <numFmt numFmtId="165" formatCode="_-* #,##0.00\ _₽_-;\-* #,##0.00\ _₽_-;_-* &quot;-&quot;??\ _₽_-;_-@_-"/>
    <numFmt numFmtId="166" formatCode="0.000"/>
    <numFmt numFmtId="167" formatCode="_-* #,##0_-;\-* #,##0_-;_-* &quot;-&quot;??_-;_-@_-"/>
    <numFmt numFmtId="168" formatCode="0.00000"/>
    <numFmt numFmtId="169" formatCode="0.0"/>
    <numFmt numFmtId="170" formatCode="_-* #,##0.0_-;\-* #,##0.0_-;_-* &quot;-&quot;??_-;_-@_-"/>
    <numFmt numFmtId="171" formatCode="#,##0.000"/>
    <numFmt numFmtId="172" formatCode="#,##0.00_ ;\-#,##0.00\ "/>
  </numFmts>
  <fonts count="54" x14ac:knownFonts="1">
    <font>
      <sz val="10"/>
      <name val="Times New Roman Cyr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Times New Roman Cyr"/>
      <family val="1"/>
      <charset val="204"/>
    </font>
    <font>
      <sz val="9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0"/>
      <color rgb="FF000080"/>
      <name val="Times New Roman Cyr"/>
      <charset val="204"/>
    </font>
    <font>
      <sz val="8"/>
      <name val="Times New Roman Cyr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Times New Roman Cyr"/>
      <charset val="204"/>
    </font>
    <font>
      <sz val="11"/>
      <color theme="1"/>
      <name val="Calibri"/>
      <family val="2"/>
      <scheme val="minor"/>
    </font>
    <font>
      <b/>
      <sz val="12"/>
      <name val="Times New Roman Cyr"/>
      <charset val="204"/>
    </font>
    <font>
      <sz val="10"/>
      <name val="Times New Roman Cyr"/>
      <charset val="204"/>
    </font>
    <font>
      <sz val="9"/>
      <name val="Times New Roman Cyr"/>
      <charset val="204"/>
    </font>
    <font>
      <b/>
      <sz val="8"/>
      <name val="Arial"/>
      <family val="2"/>
      <charset val="204"/>
    </font>
    <font>
      <sz val="12"/>
      <name val="Times New Roman Cyr"/>
      <charset val="204"/>
    </font>
    <font>
      <sz val="8"/>
      <name val="Arial"/>
      <family val="2"/>
      <charset val="204"/>
    </font>
    <font>
      <sz val="10"/>
      <color rgb="FF003300"/>
      <name val="Times New Roman Cyr"/>
      <charset val="204"/>
    </font>
    <font>
      <b/>
      <u/>
      <sz val="10"/>
      <name val="Times New Roman Cyr"/>
      <charset val="204"/>
    </font>
    <font>
      <sz val="10"/>
      <color rgb="FF800080"/>
      <name val="Times New Roman Cyr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 Cyr"/>
      <charset val="204"/>
    </font>
    <font>
      <i/>
      <sz val="10"/>
      <name val="Times New Roman Cyr"/>
      <charset val="204"/>
    </font>
    <font>
      <b/>
      <i/>
      <sz val="10"/>
      <color rgb="FF000080"/>
      <name val="Times New Roman Cyr"/>
      <charset val="204"/>
    </font>
    <font>
      <b/>
      <i/>
      <u/>
      <sz val="10"/>
      <name val="Times New Roman Cyr"/>
      <charset val="204"/>
    </font>
    <font>
      <b/>
      <sz val="10"/>
      <color rgb="FF00000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FFFF"/>
      </patternFill>
    </fill>
    <fill>
      <patternFill patternType="solid">
        <fgColor rgb="FFC0C0C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rgb="FFCCFFFF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56">
    <xf numFmtId="0" fontId="0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2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2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2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2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28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9" fillId="0" borderId="0"/>
    <xf numFmtId="43" fontId="32" fillId="0" borderId="0" applyFont="0" applyFill="0" applyBorder="0" applyAlignment="0" applyProtection="0"/>
    <xf numFmtId="0" fontId="32" fillId="0" borderId="0"/>
    <xf numFmtId="43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4" fontId="23" fillId="0" borderId="0" applyFont="0" applyFill="0" applyBorder="0" applyAlignment="0" applyProtection="0"/>
  </cellStyleXfs>
  <cellXfs count="658">
    <xf numFmtId="0" fontId="23" fillId="0" borderId="0" xfId="0" applyFont="1"/>
    <xf numFmtId="0" fontId="34" fillId="33" borderId="20" xfId="0" applyFont="1" applyFill="1" applyBorder="1" applyAlignment="1">
      <alignment horizontal="left" vertical="top" wrapText="1"/>
    </xf>
    <xf numFmtId="0" fontId="34" fillId="33" borderId="0" xfId="0" applyFont="1" applyFill="1" applyAlignment="1">
      <alignment vertical="top"/>
    </xf>
    <xf numFmtId="0" fontId="29" fillId="0" borderId="0" xfId="43" applyFont="1"/>
    <xf numFmtId="0" fontId="29" fillId="33" borderId="20" xfId="0" applyFont="1" applyFill="1" applyBorder="1" applyAlignment="1">
      <alignment horizontal="left" vertical="top" wrapText="1"/>
    </xf>
    <xf numFmtId="0" fontId="29" fillId="33" borderId="0" xfId="0" applyFont="1" applyFill="1" applyAlignment="1">
      <alignment vertical="top"/>
    </xf>
    <xf numFmtId="0" fontId="30" fillId="33" borderId="20" xfId="0" applyFont="1" applyFill="1" applyBorder="1" applyAlignment="1">
      <alignment vertical="top" wrapText="1"/>
    </xf>
    <xf numFmtId="0" fontId="30" fillId="33" borderId="20" xfId="0" applyFont="1" applyFill="1" applyBorder="1" applyAlignment="1">
      <alignment horizontal="center" vertical="top" wrapText="1"/>
    </xf>
    <xf numFmtId="0" fontId="31" fillId="33" borderId="20" xfId="0" applyFont="1" applyFill="1" applyBorder="1" applyAlignment="1">
      <alignment vertical="top" wrapText="1"/>
    </xf>
    <xf numFmtId="0" fontId="31" fillId="33" borderId="20" xfId="0" applyFont="1" applyFill="1" applyBorder="1" applyAlignment="1">
      <alignment horizontal="center" vertical="top" wrapText="1"/>
    </xf>
    <xf numFmtId="49" fontId="31" fillId="33" borderId="20" xfId="0" applyNumberFormat="1" applyFont="1" applyFill="1" applyBorder="1" applyAlignment="1">
      <alignment horizontal="center" vertical="center" wrapText="1"/>
    </xf>
    <xf numFmtId="0" fontId="34" fillId="0" borderId="0" xfId="0" applyFont="1"/>
    <xf numFmtId="4" fontId="30" fillId="0" borderId="14" xfId="43" applyNumberFormat="1" applyFont="1" applyBorder="1" applyAlignment="1">
      <alignment horizontal="center" vertical="center" wrapText="1"/>
    </xf>
    <xf numFmtId="0" fontId="29" fillId="33" borderId="0" xfId="43" applyFont="1" applyFill="1"/>
    <xf numFmtId="3" fontId="29" fillId="33" borderId="0" xfId="43" applyNumberFormat="1" applyFont="1" applyFill="1"/>
    <xf numFmtId="49" fontId="30" fillId="33" borderId="11" xfId="43" applyNumberFormat="1" applyFont="1" applyFill="1" applyBorder="1" applyAlignment="1">
      <alignment horizontal="center" vertical="top" wrapText="1"/>
    </xf>
    <xf numFmtId="0" fontId="30" fillId="33" borderId="14" xfId="43" applyFont="1" applyFill="1" applyBorder="1" applyAlignment="1">
      <alignment horizontal="left" vertical="top" wrapText="1"/>
    </xf>
    <xf numFmtId="0" fontId="29" fillId="33" borderId="0" xfId="46" applyFont="1" applyFill="1" applyAlignment="1">
      <alignment horizontal="right"/>
    </xf>
    <xf numFmtId="0" fontId="29" fillId="33" borderId="0" xfId="46" applyFont="1" applyFill="1"/>
    <xf numFmtId="49" fontId="29" fillId="33" borderId="11" xfId="43" applyNumberFormat="1" applyFont="1" applyFill="1" applyBorder="1" applyAlignment="1">
      <alignment horizontal="center" vertical="top" wrapText="1"/>
    </xf>
    <xf numFmtId="0" fontId="29" fillId="33" borderId="14" xfId="43" applyFont="1" applyFill="1" applyBorder="1" applyAlignment="1">
      <alignment horizontal="left" vertical="top" wrapText="1"/>
    </xf>
    <xf numFmtId="0" fontId="28" fillId="33" borderId="0" xfId="43" applyFont="1" applyFill="1"/>
    <xf numFmtId="0" fontId="29" fillId="0" borderId="0" xfId="43" applyFont="1" applyAlignment="1">
      <alignment vertical="center"/>
    </xf>
    <xf numFmtId="3" fontId="29" fillId="0" borderId="0" xfId="43" applyNumberFormat="1" applyFont="1" applyAlignment="1">
      <alignment vertical="center"/>
    </xf>
    <xf numFmtId="0" fontId="34" fillId="0" borderId="20" xfId="0" applyFont="1" applyBorder="1" applyAlignment="1">
      <alignment horizontal="center" vertical="center"/>
    </xf>
    <xf numFmtId="0" fontId="31" fillId="0" borderId="0" xfId="0" applyFont="1"/>
    <xf numFmtId="0" fontId="30" fillId="0" borderId="14" xfId="43" applyFont="1" applyBorder="1" applyAlignment="1">
      <alignment horizontal="left" vertical="center" wrapText="1"/>
    </xf>
    <xf numFmtId="49" fontId="29" fillId="0" borderId="11" xfId="43" applyNumberFormat="1" applyFont="1" applyBorder="1" applyAlignment="1">
      <alignment horizontal="center" vertical="center" wrapText="1"/>
    </xf>
    <xf numFmtId="4" fontId="29" fillId="0" borderId="14" xfId="43" applyNumberFormat="1" applyFont="1" applyBorder="1" applyAlignment="1">
      <alignment horizontal="right" vertical="center" wrapText="1"/>
    </xf>
    <xf numFmtId="0" fontId="30" fillId="0" borderId="14" xfId="43" applyFont="1" applyFill="1" applyBorder="1" applyAlignment="1">
      <alignment horizontal="left" vertical="center" wrapText="1"/>
    </xf>
    <xf numFmtId="4" fontId="30" fillId="0" borderId="14" xfId="43" applyNumberFormat="1" applyFont="1" applyFill="1" applyBorder="1" applyAlignment="1">
      <alignment horizontal="center" vertical="center" wrapText="1"/>
    </xf>
    <xf numFmtId="43" fontId="29" fillId="33" borderId="0" xfId="1" applyFont="1" applyFill="1"/>
    <xf numFmtId="0" fontId="30" fillId="33" borderId="23" xfId="43" applyFont="1" applyFill="1" applyBorder="1" applyAlignment="1">
      <alignment horizontal="center" vertical="top" wrapText="1"/>
    </xf>
    <xf numFmtId="0" fontId="29" fillId="33" borderId="0" xfId="43" applyFont="1" applyFill="1" applyAlignment="1">
      <alignment horizontal="center" vertical="center"/>
    </xf>
    <xf numFmtId="0" fontId="29" fillId="33" borderId="0" xfId="43" applyFont="1" applyFill="1" applyAlignment="1">
      <alignment horizontal="right" vertical="center"/>
    </xf>
    <xf numFmtId="3" fontId="29" fillId="33" borderId="0" xfId="43" applyNumberFormat="1" applyFont="1" applyFill="1" applyAlignment="1">
      <alignment horizontal="center" vertical="center"/>
    </xf>
    <xf numFmtId="0" fontId="29" fillId="33" borderId="0" xfId="48" applyFont="1" applyFill="1"/>
    <xf numFmtId="0" fontId="29" fillId="33" borderId="0" xfId="48" applyFont="1" applyFill="1" applyAlignment="1">
      <alignment horizontal="right"/>
    </xf>
    <xf numFmtId="0" fontId="0" fillId="33" borderId="0" xfId="0" applyFont="1" applyFill="1" applyAlignment="1">
      <alignment vertical="top"/>
    </xf>
    <xf numFmtId="0" fontId="24" fillId="33" borderId="0" xfId="0" applyFont="1" applyFill="1" applyAlignment="1">
      <alignment vertical="top"/>
    </xf>
    <xf numFmtId="0" fontId="0" fillId="33" borderId="0" xfId="0" applyFont="1" applyFill="1" applyAlignment="1">
      <alignment horizontal="left" vertical="top"/>
    </xf>
    <xf numFmtId="0" fontId="0" fillId="33" borderId="0" xfId="0" applyFont="1" applyFill="1"/>
    <xf numFmtId="0" fontId="29" fillId="33" borderId="20" xfId="0" applyFont="1" applyFill="1" applyBorder="1" applyAlignment="1">
      <alignment horizontal="center" vertical="top" wrapText="1"/>
    </xf>
    <xf numFmtId="0" fontId="35" fillId="33" borderId="20" xfId="0" applyFont="1" applyFill="1" applyBorder="1" applyAlignment="1">
      <alignment horizontal="center" vertical="top" wrapText="1"/>
    </xf>
    <xf numFmtId="166" fontId="0" fillId="33" borderId="0" xfId="45" applyNumberFormat="1" applyFont="1" applyFill="1"/>
    <xf numFmtId="43" fontId="0" fillId="33" borderId="0" xfId="45" applyFont="1" applyFill="1"/>
    <xf numFmtId="170" fontId="0" fillId="33" borderId="0" xfId="45" applyNumberFormat="1" applyFont="1" applyFill="1"/>
    <xf numFmtId="166" fontId="29" fillId="33" borderId="0" xfId="0" applyNumberFormat="1" applyFont="1" applyFill="1" applyAlignment="1">
      <alignment vertical="top"/>
    </xf>
    <xf numFmtId="0" fontId="29" fillId="33" borderId="0" xfId="0" applyFont="1" applyFill="1" applyAlignment="1">
      <alignment horizontal="left" vertical="top"/>
    </xf>
    <xf numFmtId="0" fontId="29" fillId="33" borderId="0" xfId="0" applyFont="1" applyFill="1" applyAlignment="1">
      <alignment vertical="top" wrapText="1"/>
    </xf>
    <xf numFmtId="166" fontId="29" fillId="33" borderId="0" xfId="0" applyNumberFormat="1" applyFont="1" applyFill="1" applyAlignment="1">
      <alignment horizontal="left" vertical="top" wrapText="1"/>
    </xf>
    <xf numFmtId="0" fontId="29" fillId="33" borderId="20" xfId="0" applyFont="1" applyFill="1" applyBorder="1" applyAlignment="1">
      <alignment vertical="top" wrapText="1"/>
    </xf>
    <xf numFmtId="166" fontId="29" fillId="33" borderId="20" xfId="0" applyNumberFormat="1" applyFont="1" applyFill="1" applyBorder="1" applyAlignment="1">
      <alignment vertical="top" wrapText="1"/>
    </xf>
    <xf numFmtId="0" fontId="30" fillId="33" borderId="20" xfId="0" applyFont="1" applyFill="1" applyBorder="1" applyAlignment="1">
      <alignment horizontal="left" vertical="top" wrapText="1"/>
    </xf>
    <xf numFmtId="0" fontId="30" fillId="33" borderId="0" xfId="0" applyFont="1" applyFill="1" applyAlignment="1">
      <alignment vertical="top"/>
    </xf>
    <xf numFmtId="49" fontId="29" fillId="33" borderId="20" xfId="0" applyNumberFormat="1" applyFont="1" applyFill="1" applyBorder="1" applyAlignment="1">
      <alignment horizontal="center" vertical="top" wrapText="1"/>
    </xf>
    <xf numFmtId="0" fontId="29" fillId="33" borderId="20" xfId="0" applyFont="1" applyFill="1" applyBorder="1" applyAlignment="1">
      <alignment horizontal="left" vertical="top" wrapText="1" indent="1"/>
    </xf>
    <xf numFmtId="2" fontId="29" fillId="33" borderId="20" xfId="0" applyNumberFormat="1" applyFont="1" applyFill="1" applyBorder="1" applyAlignment="1">
      <alignment horizontal="right" vertical="top"/>
    </xf>
    <xf numFmtId="166" fontId="29" fillId="33" borderId="20" xfId="0" applyNumberFormat="1" applyFont="1" applyFill="1" applyBorder="1" applyAlignment="1">
      <alignment horizontal="right" vertical="top"/>
    </xf>
    <xf numFmtId="169" fontId="29" fillId="33" borderId="20" xfId="0" applyNumberFormat="1" applyFont="1" applyFill="1" applyBorder="1" applyAlignment="1">
      <alignment horizontal="right" vertical="top"/>
    </xf>
    <xf numFmtId="164" fontId="29" fillId="33" borderId="20" xfId="0" applyNumberFormat="1" applyFont="1" applyFill="1" applyBorder="1" applyAlignment="1">
      <alignment horizontal="right" vertical="top"/>
    </xf>
    <xf numFmtId="168" fontId="29" fillId="33" borderId="20" xfId="0" applyNumberFormat="1" applyFont="1" applyFill="1" applyBorder="1" applyAlignment="1">
      <alignment horizontal="right" vertical="top"/>
    </xf>
    <xf numFmtId="0" fontId="30" fillId="33" borderId="20" xfId="43" applyFont="1" applyFill="1" applyBorder="1" applyAlignment="1">
      <alignment horizontal="left" vertical="top" wrapText="1"/>
    </xf>
    <xf numFmtId="49" fontId="30" fillId="33" borderId="20" xfId="43" applyNumberFormat="1" applyFont="1" applyFill="1" applyBorder="1" applyAlignment="1">
      <alignment horizontal="center" vertical="top" wrapText="1"/>
    </xf>
    <xf numFmtId="4" fontId="30" fillId="33" borderId="20" xfId="43" applyNumberFormat="1" applyFont="1" applyFill="1" applyBorder="1" applyAlignment="1">
      <alignment horizontal="center" vertical="top" wrapText="1"/>
    </xf>
    <xf numFmtId="49" fontId="29" fillId="33" borderId="20" xfId="43" applyNumberFormat="1" applyFont="1" applyFill="1" applyBorder="1" applyAlignment="1">
      <alignment horizontal="center" vertical="top" wrapText="1"/>
    </xf>
    <xf numFmtId="0" fontId="29" fillId="33" borderId="20" xfId="43" applyFont="1" applyFill="1" applyBorder="1" applyAlignment="1">
      <alignment horizontal="left" vertical="top" wrapText="1"/>
    </xf>
    <xf numFmtId="0" fontId="29" fillId="33" borderId="20" xfId="43" applyFont="1" applyFill="1" applyBorder="1" applyAlignment="1">
      <alignment horizontal="center" vertical="top" wrapText="1"/>
    </xf>
    <xf numFmtId="0" fontId="29" fillId="33" borderId="20" xfId="43" applyFont="1" applyFill="1" applyBorder="1" applyAlignment="1">
      <alignment horizontal="right" vertical="top" wrapText="1"/>
    </xf>
    <xf numFmtId="4" fontId="29" fillId="33" borderId="20" xfId="43" applyNumberFormat="1" applyFont="1" applyFill="1" applyBorder="1" applyAlignment="1">
      <alignment horizontal="right" vertical="top" wrapText="1"/>
    </xf>
    <xf numFmtId="0" fontId="30" fillId="33" borderId="20" xfId="43" applyFont="1" applyFill="1" applyBorder="1" applyAlignment="1">
      <alignment vertical="top" wrapText="1"/>
    </xf>
    <xf numFmtId="0" fontId="30" fillId="33" borderId="20" xfId="43" applyFont="1" applyFill="1" applyBorder="1" applyAlignment="1">
      <alignment vertical="top"/>
    </xf>
    <xf numFmtId="0" fontId="29" fillId="33" borderId="0" xfId="0" applyFont="1" applyFill="1"/>
    <xf numFmtId="166" fontId="29" fillId="33" borderId="0" xfId="0" applyNumberFormat="1" applyFont="1" applyFill="1"/>
    <xf numFmtId="0" fontId="34" fillId="33" borderId="0" xfId="0" applyFont="1" applyFill="1" applyAlignment="1">
      <alignment horizontal="right" vertical="top"/>
    </xf>
    <xf numFmtId="0" fontId="34" fillId="33" borderId="0" xfId="0" applyFont="1" applyFill="1" applyAlignment="1">
      <alignment horizontal="left" vertical="top"/>
    </xf>
    <xf numFmtId="0" fontId="33" fillId="33" borderId="0" xfId="0" applyFont="1" applyFill="1" applyAlignment="1">
      <alignment horizontal="right" vertical="top"/>
    </xf>
    <xf numFmtId="0" fontId="34" fillId="33" borderId="0" xfId="0" applyFont="1" applyFill="1" applyAlignment="1">
      <alignment vertical="top" wrapText="1"/>
    </xf>
    <xf numFmtId="0" fontId="34" fillId="33" borderId="0" xfId="0" applyFont="1" applyFill="1" applyAlignment="1">
      <alignment horizontal="left"/>
    </xf>
    <xf numFmtId="0" fontId="34" fillId="33" borderId="0" xfId="0" applyFont="1" applyFill="1"/>
    <xf numFmtId="0" fontId="34" fillId="33" borderId="0" xfId="0" applyFont="1" applyFill="1" applyAlignment="1">
      <alignment horizontal="center" vertical="center"/>
    </xf>
    <xf numFmtId="0" fontId="31" fillId="33" borderId="0" xfId="0" applyFont="1" applyFill="1" applyAlignment="1">
      <alignment vertical="top"/>
    </xf>
    <xf numFmtId="43" fontId="34" fillId="33" borderId="0" xfId="0" applyNumberFormat="1" applyFont="1" applyFill="1" applyAlignment="1">
      <alignment vertical="top"/>
    </xf>
    <xf numFmtId="43" fontId="34" fillId="33" borderId="0" xfId="1" applyFont="1" applyFill="1" applyAlignment="1">
      <alignment vertical="top"/>
    </xf>
    <xf numFmtId="43" fontId="31" fillId="33" borderId="0" xfId="1" applyFont="1" applyFill="1" applyAlignment="1">
      <alignment vertical="top"/>
    </xf>
    <xf numFmtId="165" fontId="34" fillId="33" borderId="0" xfId="0" applyNumberFormat="1" applyFont="1" applyFill="1" applyAlignment="1">
      <alignment vertical="top"/>
    </xf>
    <xf numFmtId="43" fontId="34" fillId="33" borderId="0" xfId="1" applyFont="1" applyFill="1"/>
    <xf numFmtId="165" fontId="34" fillId="33" borderId="0" xfId="0" applyNumberFormat="1" applyFont="1" applyFill="1"/>
    <xf numFmtId="0" fontId="40" fillId="34" borderId="20" xfId="0" applyFont="1" applyFill="1" applyBorder="1"/>
    <xf numFmtId="0" fontId="34" fillId="33" borderId="20" xfId="0" applyFont="1" applyFill="1" applyBorder="1"/>
    <xf numFmtId="0" fontId="34" fillId="33" borderId="20" xfId="0" applyFont="1" applyFill="1" applyBorder="1" applyAlignment="1">
      <alignment horizontal="left" vertical="top"/>
    </xf>
    <xf numFmtId="0" fontId="31" fillId="33" borderId="20" xfId="0" applyFont="1" applyFill="1" applyBorder="1" applyAlignment="1">
      <alignment vertical="top"/>
    </xf>
    <xf numFmtId="0" fontId="34" fillId="33" borderId="20" xfId="0" applyFont="1" applyFill="1" applyBorder="1" applyAlignment="1">
      <alignment vertical="top"/>
    </xf>
    <xf numFmtId="0" fontId="31" fillId="33" borderId="20" xfId="0" applyFont="1" applyFill="1" applyBorder="1" applyAlignment="1">
      <alignment horizontal="center" vertical="center" wrapText="1"/>
    </xf>
    <xf numFmtId="0" fontId="41" fillId="33" borderId="20" xfId="0" applyFont="1" applyFill="1" applyBorder="1" applyAlignment="1">
      <alignment horizontal="right" vertical="top"/>
    </xf>
    <xf numFmtId="0" fontId="39" fillId="33" borderId="0" xfId="0" applyFont="1" applyFill="1" applyAlignment="1">
      <alignment vertical="top"/>
    </xf>
    <xf numFmtId="49" fontId="26" fillId="33" borderId="20" xfId="0" applyNumberFormat="1" applyFont="1" applyFill="1" applyBorder="1" applyAlignment="1">
      <alignment horizontal="center" vertical="top" wrapText="1"/>
    </xf>
    <xf numFmtId="0" fontId="26" fillId="33" borderId="20" xfId="0" applyFont="1" applyFill="1" applyBorder="1" applyAlignment="1">
      <alignment horizontal="center" vertical="top" wrapText="1"/>
    </xf>
    <xf numFmtId="0" fontId="26" fillId="33" borderId="20" xfId="0" applyFont="1" applyFill="1" applyBorder="1" applyAlignment="1">
      <alignment horizontal="right" vertical="top"/>
    </xf>
    <xf numFmtId="0" fontId="26" fillId="33" borderId="0" xfId="0" applyFont="1" applyFill="1" applyAlignment="1">
      <alignment vertical="top"/>
    </xf>
    <xf numFmtId="165" fontId="26" fillId="33" borderId="0" xfId="0" applyNumberFormat="1" applyFont="1" applyFill="1" applyAlignment="1">
      <alignment vertical="top"/>
    </xf>
    <xf numFmtId="0" fontId="31" fillId="33" borderId="20" xfId="0" applyFont="1" applyFill="1" applyBorder="1" applyAlignment="1">
      <alignment horizontal="left" vertical="center" wrapText="1"/>
    </xf>
    <xf numFmtId="0" fontId="34" fillId="33" borderId="0" xfId="0" applyFont="1" applyFill="1" applyAlignment="1">
      <alignment vertical="center"/>
    </xf>
    <xf numFmtId="0" fontId="34" fillId="33" borderId="20" xfId="0" applyFont="1" applyFill="1" applyBorder="1" applyAlignment="1">
      <alignment horizontal="center" vertical="center" wrapText="1"/>
    </xf>
    <xf numFmtId="43" fontId="34" fillId="33" borderId="0" xfId="49" applyFont="1" applyFill="1"/>
    <xf numFmtId="4" fontId="34" fillId="33" borderId="0" xfId="0" applyNumberFormat="1" applyFont="1" applyFill="1" applyAlignment="1">
      <alignment vertical="top"/>
    </xf>
    <xf numFmtId="4" fontId="31" fillId="33" borderId="0" xfId="0" applyNumberFormat="1" applyFont="1" applyFill="1" applyAlignment="1">
      <alignment vertical="top"/>
    </xf>
    <xf numFmtId="4" fontId="34" fillId="33" borderId="0" xfId="0" applyNumberFormat="1" applyFont="1" applyFill="1"/>
    <xf numFmtId="4" fontId="39" fillId="33" borderId="0" xfId="0" applyNumberFormat="1" applyFont="1" applyFill="1" applyAlignment="1">
      <alignment vertical="top"/>
    </xf>
    <xf numFmtId="4" fontId="26" fillId="33" borderId="0" xfId="0" applyNumberFormat="1" applyFont="1" applyFill="1" applyAlignment="1">
      <alignment vertical="top"/>
    </xf>
    <xf numFmtId="0" fontId="38" fillId="0" borderId="0" xfId="43" applyFont="1"/>
    <xf numFmtId="0" fontId="38" fillId="0" borderId="0" xfId="43" applyFont="1" applyAlignment="1">
      <alignment horizontal="center" vertical="center" wrapText="1"/>
    </xf>
    <xf numFmtId="0" fontId="36" fillId="33" borderId="0" xfId="43" applyFont="1" applyFill="1" applyAlignment="1">
      <alignment vertical="top"/>
    </xf>
    <xf numFmtId="0" fontId="36" fillId="33" borderId="0" xfId="43" applyFont="1" applyFill="1" applyAlignment="1">
      <alignment vertical="center"/>
    </xf>
    <xf numFmtId="171" fontId="36" fillId="0" borderId="0" xfId="43" applyNumberFormat="1" applyFont="1" applyAlignment="1">
      <alignment vertical="top"/>
    </xf>
    <xf numFmtId="0" fontId="38" fillId="33" borderId="0" xfId="43" applyFont="1" applyFill="1"/>
    <xf numFmtId="164" fontId="31" fillId="33" borderId="20" xfId="0" applyNumberFormat="1" applyFont="1" applyFill="1" applyBorder="1" applyAlignment="1">
      <alignment horizontal="center" vertical="top"/>
    </xf>
    <xf numFmtId="0" fontId="31" fillId="33" borderId="20" xfId="0" applyFont="1" applyFill="1" applyBorder="1" applyAlignment="1">
      <alignment horizontal="left" vertical="top" wrapText="1"/>
    </xf>
    <xf numFmtId="0" fontId="29" fillId="33" borderId="0" xfId="0" applyFont="1" applyFill="1" applyAlignment="1">
      <alignment horizontal="left" vertical="top" wrapText="1"/>
    </xf>
    <xf numFmtId="0" fontId="29" fillId="33" borderId="0" xfId="0" applyFont="1" applyFill="1" applyAlignment="1">
      <alignment horizontal="right" vertical="top"/>
    </xf>
    <xf numFmtId="0" fontId="30" fillId="33" borderId="20" xfId="43" applyFont="1" applyFill="1" applyBorder="1" applyAlignment="1">
      <alignment horizontal="center" vertical="top" wrapText="1"/>
    </xf>
    <xf numFmtId="0" fontId="30" fillId="33" borderId="0" xfId="43" applyFont="1" applyFill="1" applyAlignment="1">
      <alignment horizontal="center" vertical="top" wrapText="1"/>
    </xf>
    <xf numFmtId="0" fontId="29" fillId="0" borderId="0" xfId="43" applyFont="1" applyAlignment="1">
      <alignment horizontal="center" vertical="center"/>
    </xf>
    <xf numFmtId="0" fontId="29" fillId="0" borderId="0" xfId="43" applyFont="1" applyAlignment="1">
      <alignment horizontal="center" vertical="center" wrapText="1"/>
    </xf>
    <xf numFmtId="0" fontId="42" fillId="0" borderId="0" xfId="43" applyFont="1"/>
    <xf numFmtId="0" fontId="42" fillId="0" borderId="0" xfId="43" applyFont="1" applyAlignment="1">
      <alignment horizontal="center" vertical="center"/>
    </xf>
    <xf numFmtId="0" fontId="42" fillId="0" borderId="0" xfId="43" applyFont="1" applyAlignment="1">
      <alignment horizontal="center" vertical="center" wrapText="1"/>
    </xf>
    <xf numFmtId="0" fontId="42" fillId="33" borderId="17" xfId="43" applyFont="1" applyFill="1" applyBorder="1" applyAlignment="1">
      <alignment vertical="top" wrapText="1"/>
    </xf>
    <xf numFmtId="0" fontId="43" fillId="33" borderId="0" xfId="43" applyFont="1" applyFill="1" applyAlignment="1">
      <alignment vertical="top"/>
    </xf>
    <xf numFmtId="165" fontId="43" fillId="33" borderId="0" xfId="43" applyNumberFormat="1" applyFont="1" applyFill="1" applyAlignment="1">
      <alignment vertical="top"/>
    </xf>
    <xf numFmtId="0" fontId="42" fillId="33" borderId="17" xfId="43" applyFont="1" applyFill="1" applyBorder="1" applyAlignment="1">
      <alignment vertical="center" wrapText="1"/>
    </xf>
    <xf numFmtId="0" fontId="43" fillId="33" borderId="0" xfId="43" applyFont="1" applyFill="1" applyAlignment="1">
      <alignment vertical="center"/>
    </xf>
    <xf numFmtId="171" fontId="43" fillId="0" borderId="0" xfId="43" applyNumberFormat="1" applyFont="1" applyAlignment="1">
      <alignment vertical="top"/>
    </xf>
    <xf numFmtId="0" fontId="42" fillId="33" borderId="0" xfId="43" applyFont="1" applyFill="1"/>
    <xf numFmtId="0" fontId="42" fillId="0" borderId="0" xfId="43" applyFont="1" applyAlignment="1">
      <alignment vertical="center" wrapText="1"/>
    </xf>
    <xf numFmtId="43" fontId="42" fillId="0" borderId="0" xfId="52" applyFont="1" applyAlignment="1">
      <alignment vertical="center"/>
    </xf>
    <xf numFmtId="165" fontId="42" fillId="0" borderId="0" xfId="43" applyNumberFormat="1" applyFont="1"/>
    <xf numFmtId="171" fontId="43" fillId="36" borderId="17" xfId="43" applyNumberFormat="1" applyFont="1" applyFill="1" applyBorder="1" applyAlignment="1">
      <alignment vertical="top"/>
    </xf>
    <xf numFmtId="0" fontId="31" fillId="36" borderId="20" xfId="0" applyFont="1" applyFill="1" applyBorder="1"/>
    <xf numFmtId="164" fontId="31" fillId="33" borderId="20" xfId="0" applyNumberFormat="1" applyFont="1" applyFill="1" applyBorder="1" applyAlignment="1">
      <alignment vertical="top"/>
    </xf>
    <xf numFmtId="164" fontId="31" fillId="33" borderId="20" xfId="0" applyNumberFormat="1" applyFont="1" applyFill="1" applyBorder="1" applyAlignment="1">
      <alignment vertical="center"/>
    </xf>
    <xf numFmtId="172" fontId="34" fillId="0" borderId="20" xfId="1" applyNumberFormat="1" applyFont="1" applyBorder="1" applyAlignment="1">
      <alignment horizontal="right" vertical="center"/>
    </xf>
    <xf numFmtId="4" fontId="34" fillId="0" borderId="20" xfId="0" applyNumberFormat="1" applyFont="1" applyBorder="1" applyAlignment="1">
      <alignment horizontal="right" vertical="center"/>
    </xf>
    <xf numFmtId="49" fontId="35" fillId="33" borderId="20" xfId="0" applyNumberFormat="1" applyFont="1" applyFill="1" applyBorder="1" applyAlignment="1">
      <alignment horizontal="center" vertical="top" wrapText="1"/>
    </xf>
    <xf numFmtId="0" fontId="35" fillId="33" borderId="20" xfId="0" applyFont="1" applyFill="1" applyBorder="1" applyAlignment="1">
      <alignment horizontal="left" vertical="top" wrapText="1" indent="1"/>
    </xf>
    <xf numFmtId="0" fontId="35" fillId="33" borderId="20" xfId="0" applyFont="1" applyFill="1" applyBorder="1" applyAlignment="1">
      <alignment horizontal="right" vertical="top"/>
    </xf>
    <xf numFmtId="0" fontId="30" fillId="0" borderId="23" xfId="43" applyFont="1" applyBorder="1" applyAlignment="1">
      <alignment horizontal="center" vertical="center" wrapText="1"/>
    </xf>
    <xf numFmtId="0" fontId="30" fillId="0" borderId="20" xfId="43" applyFont="1" applyBorder="1" applyAlignment="1">
      <alignment vertical="center" wrapText="1"/>
    </xf>
    <xf numFmtId="0" fontId="29" fillId="0" borderId="0" xfId="43" applyFont="1" applyAlignment="1">
      <alignment vertical="center" wrapText="1"/>
    </xf>
    <xf numFmtId="0" fontId="30" fillId="0" borderId="20" xfId="43" applyFont="1" applyBorder="1" applyAlignment="1">
      <alignment horizontal="center" vertical="center" wrapText="1"/>
    </xf>
    <xf numFmtId="49" fontId="30" fillId="0" borderId="20" xfId="43" applyNumberFormat="1" applyFont="1" applyBorder="1" applyAlignment="1">
      <alignment horizontal="center" vertical="center" wrapText="1"/>
    </xf>
    <xf numFmtId="0" fontId="30" fillId="0" borderId="20" xfId="43" applyFont="1" applyBorder="1" applyAlignment="1">
      <alignment horizontal="left" vertical="center" wrapText="1"/>
    </xf>
    <xf numFmtId="0" fontId="30" fillId="0" borderId="23" xfId="43" applyFont="1" applyFill="1" applyBorder="1" applyAlignment="1">
      <alignment horizontal="center" vertical="center" wrapText="1"/>
    </xf>
    <xf numFmtId="0" fontId="30" fillId="0" borderId="20" xfId="43" applyFont="1" applyFill="1" applyBorder="1" applyAlignment="1">
      <alignment horizontal="center" vertical="center" wrapText="1"/>
    </xf>
    <xf numFmtId="0" fontId="30" fillId="0" borderId="21" xfId="43" applyFont="1" applyBorder="1" applyAlignment="1">
      <alignment horizontal="center" vertical="center" wrapText="1"/>
    </xf>
    <xf numFmtId="0" fontId="29" fillId="33" borderId="0" xfId="43" applyFont="1" applyFill="1" applyAlignment="1">
      <alignment vertical="top" wrapText="1"/>
    </xf>
    <xf numFmtId="0" fontId="30" fillId="33" borderId="0" xfId="43" applyFont="1" applyFill="1" applyAlignment="1">
      <alignment vertical="top" wrapText="1"/>
    </xf>
    <xf numFmtId="0" fontId="29" fillId="33" borderId="0" xfId="43" applyFont="1" applyFill="1" applyAlignment="1">
      <alignment horizontal="center"/>
    </xf>
    <xf numFmtId="0" fontId="29" fillId="33" borderId="23" xfId="43" applyFont="1" applyFill="1" applyBorder="1" applyAlignment="1">
      <alignment horizontal="center" vertical="top" wrapText="1"/>
    </xf>
    <xf numFmtId="0" fontId="30" fillId="33" borderId="0" xfId="43" applyFont="1" applyFill="1"/>
    <xf numFmtId="0" fontId="30" fillId="33" borderId="0" xfId="43" applyFont="1" applyFill="1" applyBorder="1" applyAlignment="1">
      <alignment horizontal="center" vertical="top" wrapText="1"/>
    </xf>
    <xf numFmtId="0" fontId="30" fillId="33" borderId="21" xfId="43" applyFont="1" applyFill="1" applyBorder="1" applyAlignment="1">
      <alignment horizontal="center" vertical="top" wrapText="1"/>
    </xf>
    <xf numFmtId="0" fontId="29" fillId="33" borderId="21" xfId="43" applyFont="1" applyFill="1" applyBorder="1" applyAlignment="1">
      <alignment horizontal="center" vertical="top" wrapText="1"/>
    </xf>
    <xf numFmtId="4" fontId="30" fillId="33" borderId="20" xfId="43" applyNumberFormat="1" applyFont="1" applyFill="1" applyBorder="1" applyAlignment="1">
      <alignment horizontal="right" vertical="top" wrapText="1"/>
    </xf>
    <xf numFmtId="4" fontId="29" fillId="33" borderId="20" xfId="43" applyNumberFormat="1" applyFont="1" applyFill="1" applyBorder="1" applyAlignment="1">
      <alignment horizontal="center" vertical="top" wrapText="1"/>
    </xf>
    <xf numFmtId="4" fontId="30" fillId="33" borderId="20" xfId="43" applyNumberFormat="1" applyFont="1" applyFill="1" applyBorder="1" applyAlignment="1">
      <alignment vertical="top" wrapText="1"/>
    </xf>
    <xf numFmtId="4" fontId="29" fillId="33" borderId="20" xfId="43" applyNumberFormat="1" applyFont="1" applyFill="1" applyBorder="1" applyAlignment="1">
      <alignment vertical="top" wrapText="1"/>
    </xf>
    <xf numFmtId="0" fontId="30" fillId="0" borderId="20" xfId="43" applyFont="1" applyFill="1" applyBorder="1" applyAlignment="1">
      <alignment horizontal="center" vertical="top" wrapText="1"/>
    </xf>
    <xf numFmtId="0" fontId="29" fillId="0" borderId="20" xfId="43" applyFont="1" applyFill="1" applyBorder="1" applyAlignment="1">
      <alignment horizontal="center" vertical="top" wrapText="1"/>
    </xf>
    <xf numFmtId="49" fontId="30" fillId="33" borderId="12" xfId="43" applyNumberFormat="1" applyFont="1" applyFill="1" applyBorder="1" applyAlignment="1">
      <alignment horizontal="center" vertical="top" wrapText="1"/>
    </xf>
    <xf numFmtId="0" fontId="30" fillId="33" borderId="15" xfId="43" applyFont="1" applyFill="1" applyBorder="1" applyAlignment="1">
      <alignment horizontal="left" vertical="top" wrapText="1"/>
    </xf>
    <xf numFmtId="4" fontId="30" fillId="0" borderId="14" xfId="43" applyNumberFormat="1" applyFont="1" applyBorder="1" applyAlignment="1">
      <alignment horizontal="right" vertical="center" wrapText="1"/>
    </xf>
    <xf numFmtId="4" fontId="30" fillId="0" borderId="14" xfId="43" applyNumberFormat="1" applyFont="1" applyFill="1" applyBorder="1" applyAlignment="1">
      <alignment horizontal="right" vertical="center" wrapText="1"/>
    </xf>
    <xf numFmtId="4" fontId="30" fillId="0" borderId="20" xfId="43" applyNumberFormat="1" applyFont="1" applyBorder="1" applyAlignment="1">
      <alignment vertical="center" wrapText="1"/>
    </xf>
    <xf numFmtId="4" fontId="30" fillId="0" borderId="20" xfId="43" applyNumberFormat="1" applyFont="1" applyBorder="1" applyAlignment="1">
      <alignment horizontal="right" vertical="center" wrapText="1"/>
    </xf>
    <xf numFmtId="0" fontId="29" fillId="0" borderId="0" xfId="43" applyFont="1" applyAlignment="1">
      <alignment horizontal="right" vertical="center" wrapText="1"/>
    </xf>
    <xf numFmtId="0" fontId="29" fillId="0" borderId="0" xfId="43" applyFont="1" applyAlignment="1">
      <alignment horizontal="right" vertical="center"/>
    </xf>
    <xf numFmtId="4" fontId="29" fillId="0" borderId="0" xfId="43" applyNumberFormat="1" applyFont="1" applyAlignment="1">
      <alignment horizontal="right" vertical="center"/>
    </xf>
    <xf numFmtId="3" fontId="30" fillId="0" borderId="0" xfId="43" applyNumberFormat="1" applyFont="1" applyBorder="1" applyAlignment="1">
      <alignment horizontal="right" vertical="center" wrapText="1"/>
    </xf>
    <xf numFmtId="49" fontId="29" fillId="36" borderId="20" xfId="43" applyNumberFormat="1" applyFont="1" applyFill="1" applyBorder="1" applyAlignment="1">
      <alignment horizontal="center" vertical="center" wrapText="1"/>
    </xf>
    <xf numFmtId="0" fontId="30" fillId="36" borderId="20" xfId="43" applyFont="1" applyFill="1" applyBorder="1" applyAlignment="1">
      <alignment horizontal="left" vertical="center" wrapText="1"/>
    </xf>
    <xf numFmtId="0" fontId="30" fillId="36" borderId="21" xfId="43" applyFont="1" applyFill="1" applyBorder="1" applyAlignment="1">
      <alignment horizontal="center" vertical="center" wrapText="1"/>
    </xf>
    <xf numFmtId="0" fontId="30" fillId="36" borderId="20" xfId="43" applyFont="1" applyFill="1" applyBorder="1" applyAlignment="1">
      <alignment horizontal="center" vertical="center" wrapText="1"/>
    </xf>
    <xf numFmtId="4" fontId="30" fillId="36" borderId="20" xfId="43" applyNumberFormat="1" applyFont="1" applyFill="1" applyBorder="1" applyAlignment="1">
      <alignment horizontal="right" vertical="center" wrapText="1"/>
    </xf>
    <xf numFmtId="0" fontId="29" fillId="36" borderId="19" xfId="43" applyFont="1" applyFill="1" applyBorder="1" applyAlignment="1">
      <alignment vertical="center" wrapText="1"/>
    </xf>
    <xf numFmtId="0" fontId="29" fillId="36" borderId="11" xfId="43" applyFont="1" applyFill="1" applyBorder="1" applyAlignment="1">
      <alignment vertical="center" wrapText="1"/>
    </xf>
    <xf numFmtId="0" fontId="44" fillId="36" borderId="18" xfId="0" applyFont="1" applyFill="1" applyBorder="1" applyAlignment="1">
      <alignment horizontal="center" vertical="center" wrapText="1"/>
    </xf>
    <xf numFmtId="0" fontId="44" fillId="36" borderId="21" xfId="0" applyFont="1" applyFill="1" applyBorder="1" applyAlignment="1">
      <alignment horizontal="center" vertical="center" wrapText="1"/>
    </xf>
    <xf numFmtId="0" fontId="44" fillId="36" borderId="20" xfId="0" applyFont="1" applyFill="1" applyBorder="1" applyAlignment="1">
      <alignment horizontal="right" vertical="center" wrapText="1"/>
    </xf>
    <xf numFmtId="0" fontId="31" fillId="36" borderId="16" xfId="0" applyFont="1" applyFill="1" applyBorder="1" applyAlignment="1">
      <alignment horizontal="center" vertical="center" wrapText="1"/>
    </xf>
    <xf numFmtId="0" fontId="31" fillId="36" borderId="24" xfId="0" applyFont="1" applyFill="1" applyBorder="1" applyAlignment="1">
      <alignment horizontal="center" vertical="center" wrapText="1"/>
    </xf>
    <xf numFmtId="0" fontId="44" fillId="36" borderId="21" xfId="0" applyFont="1" applyFill="1" applyBorder="1" applyAlignment="1">
      <alignment horizontal="right" vertical="center" wrapText="1"/>
    </xf>
    <xf numFmtId="4" fontId="30" fillId="0" borderId="23" xfId="43" applyNumberFormat="1" applyFont="1" applyBorder="1" applyAlignment="1">
      <alignment horizontal="right" vertical="center" wrapText="1"/>
    </xf>
    <xf numFmtId="4" fontId="30" fillId="0" borderId="23" xfId="43" applyNumberFormat="1" applyFont="1" applyFill="1" applyBorder="1" applyAlignment="1">
      <alignment horizontal="right" vertical="center" wrapText="1"/>
    </xf>
    <xf numFmtId="4" fontId="30" fillId="0" borderId="21" xfId="43" applyNumberFormat="1" applyFont="1" applyBorder="1" applyAlignment="1">
      <alignment horizontal="right" vertical="center" wrapText="1"/>
    </xf>
    <xf numFmtId="4" fontId="30" fillId="36" borderId="21" xfId="43" applyNumberFormat="1" applyFont="1" applyFill="1" applyBorder="1" applyAlignment="1">
      <alignment horizontal="right" vertical="center" wrapText="1"/>
    </xf>
    <xf numFmtId="0" fontId="44" fillId="36" borderId="20" xfId="0" applyFont="1" applyFill="1" applyBorder="1" applyAlignment="1">
      <alignment horizontal="center" vertical="center" wrapText="1"/>
    </xf>
    <xf numFmtId="4" fontId="29" fillId="0" borderId="20" xfId="43" applyNumberFormat="1" applyFont="1" applyBorder="1" applyAlignment="1">
      <alignment vertical="center"/>
    </xf>
    <xf numFmtId="0" fontId="30" fillId="36" borderId="20" xfId="43" applyFont="1" applyFill="1" applyBorder="1" applyAlignment="1">
      <alignment vertical="top" wrapText="1"/>
    </xf>
    <xf numFmtId="0" fontId="30" fillId="36" borderId="20" xfId="43" applyFont="1" applyFill="1" applyBorder="1" applyAlignment="1">
      <alignment horizontal="center" vertical="top" wrapText="1"/>
    </xf>
    <xf numFmtId="0" fontId="30" fillId="36" borderId="11" xfId="43" applyFont="1" applyFill="1" applyBorder="1" applyAlignment="1">
      <alignment horizontal="center" vertical="center" wrapText="1"/>
    </xf>
    <xf numFmtId="0" fontId="30" fillId="36" borderId="14" xfId="43" applyFont="1" applyFill="1" applyBorder="1" applyAlignment="1">
      <alignment horizontal="center" vertical="center" wrapText="1"/>
    </xf>
    <xf numFmtId="0" fontId="30" fillId="36" borderId="23" xfId="43" applyFont="1" applyFill="1" applyBorder="1" applyAlignment="1">
      <alignment horizontal="center" vertical="center" wrapText="1"/>
    </xf>
    <xf numFmtId="0" fontId="29" fillId="36" borderId="11" xfId="43" applyFont="1" applyFill="1" applyBorder="1" applyAlignment="1">
      <alignment horizontal="center" vertical="center" wrapText="1"/>
    </xf>
    <xf numFmtId="0" fontId="29" fillId="36" borderId="13" xfId="43" applyFont="1" applyFill="1" applyBorder="1" applyAlignment="1">
      <alignment horizontal="center" vertical="center" wrapText="1"/>
    </xf>
    <xf numFmtId="4" fontId="30" fillId="0" borderId="15" xfId="43" applyNumberFormat="1" applyFont="1" applyBorder="1" applyAlignment="1">
      <alignment horizontal="right" vertical="center" wrapText="1"/>
    </xf>
    <xf numFmtId="4" fontId="30" fillId="0" borderId="0" xfId="43" applyNumberFormat="1" applyFont="1" applyBorder="1" applyAlignment="1">
      <alignment horizontal="right" vertical="center" wrapText="1"/>
    </xf>
    <xf numFmtId="4" fontId="29" fillId="0" borderId="0" xfId="43" applyNumberFormat="1" applyFont="1" applyBorder="1" applyAlignment="1">
      <alignment vertical="center"/>
    </xf>
    <xf numFmtId="4" fontId="30" fillId="0" borderId="0" xfId="43" applyNumberFormat="1" applyFont="1" applyFill="1" applyBorder="1" applyAlignment="1">
      <alignment horizontal="right" vertical="center" wrapText="1"/>
    </xf>
    <xf numFmtId="0" fontId="29" fillId="33" borderId="0" xfId="43" applyFont="1" applyFill="1" applyBorder="1"/>
    <xf numFmtId="4" fontId="29" fillId="0" borderId="0" xfId="43" applyNumberFormat="1" applyFont="1" applyFill="1" applyBorder="1" applyAlignment="1">
      <alignment vertical="center"/>
    </xf>
    <xf numFmtId="0" fontId="29" fillId="0" borderId="0" xfId="43" applyFont="1" applyFill="1" applyBorder="1"/>
    <xf numFmtId="0" fontId="29" fillId="0" borderId="0" xfId="43" applyFont="1" applyFill="1"/>
    <xf numFmtId="0" fontId="30" fillId="33" borderId="26" xfId="43" applyFont="1" applyFill="1" applyBorder="1" applyAlignment="1">
      <alignment horizontal="center" vertical="top" wrapText="1"/>
    </xf>
    <xf numFmtId="0" fontId="30" fillId="33" borderId="24" xfId="43" applyFont="1" applyFill="1" applyBorder="1" applyAlignment="1">
      <alignment horizontal="center" vertical="top" wrapText="1"/>
    </xf>
    <xf numFmtId="4" fontId="30" fillId="33" borderId="24" xfId="43" applyNumberFormat="1" applyFont="1" applyFill="1" applyBorder="1" applyAlignment="1">
      <alignment horizontal="center" vertical="top" wrapText="1"/>
    </xf>
    <xf numFmtId="49" fontId="30" fillId="36" borderId="20" xfId="43" applyNumberFormat="1" applyFont="1" applyFill="1" applyBorder="1" applyAlignment="1">
      <alignment horizontal="center" vertical="top" wrapText="1"/>
    </xf>
    <xf numFmtId="0" fontId="30" fillId="36" borderId="20" xfId="43" applyFont="1" applyFill="1" applyBorder="1" applyAlignment="1">
      <alignment horizontal="left" vertical="top" wrapText="1"/>
    </xf>
    <xf numFmtId="0" fontId="29" fillId="36" borderId="20" xfId="43" applyFont="1" applyFill="1" applyBorder="1" applyAlignment="1">
      <alignment horizontal="center" vertical="center" wrapText="1"/>
    </xf>
    <xf numFmtId="4" fontId="30" fillId="0" borderId="20" xfId="43" applyNumberFormat="1" applyFont="1" applyBorder="1" applyAlignment="1">
      <alignment vertical="center"/>
    </xf>
    <xf numFmtId="4" fontId="30" fillId="0" borderId="24" xfId="43" applyNumberFormat="1" applyFont="1" applyBorder="1" applyAlignment="1">
      <alignment vertical="center"/>
    </xf>
    <xf numFmtId="4" fontId="30" fillId="36" borderId="20" xfId="43" applyNumberFormat="1" applyFont="1" applyFill="1" applyBorder="1" applyAlignment="1">
      <alignment vertical="center"/>
    </xf>
    <xf numFmtId="172" fontId="31" fillId="36" borderId="20" xfId="1" applyNumberFormat="1" applyFont="1" applyFill="1" applyBorder="1" applyAlignment="1">
      <alignment horizontal="right" vertical="center"/>
    </xf>
    <xf numFmtId="172" fontId="31" fillId="36" borderId="20" xfId="1" applyNumberFormat="1" applyFont="1" applyFill="1" applyBorder="1" applyAlignment="1">
      <alignment horizontal="right"/>
    </xf>
    <xf numFmtId="4" fontId="31" fillId="36" borderId="20" xfId="0" applyNumberFormat="1" applyFont="1" applyFill="1" applyBorder="1" applyAlignment="1">
      <alignment horizontal="right"/>
    </xf>
    <xf numFmtId="0" fontId="34" fillId="0" borderId="20" xfId="0" applyFont="1" applyBorder="1" applyAlignment="1">
      <alignment horizontal="left" vertical="center" wrapText="1"/>
    </xf>
    <xf numFmtId="0" fontId="31" fillId="36" borderId="20" xfId="0" applyFont="1" applyFill="1" applyBorder="1" applyAlignment="1">
      <alignment horizontal="left"/>
    </xf>
    <xf numFmtId="0" fontId="30" fillId="33" borderId="23" xfId="43" applyFont="1" applyFill="1" applyBorder="1" applyAlignment="1">
      <alignment horizontal="left" vertical="top" wrapText="1"/>
    </xf>
    <xf numFmtId="0" fontId="29" fillId="33" borderId="23" xfId="43" applyFont="1" applyFill="1" applyBorder="1" applyAlignment="1">
      <alignment horizontal="left" vertical="top" wrapText="1"/>
    </xf>
    <xf numFmtId="0" fontId="30" fillId="36" borderId="21" xfId="43" applyFont="1" applyFill="1" applyBorder="1" applyAlignment="1">
      <alignment vertical="top" wrapText="1"/>
    </xf>
    <xf numFmtId="0" fontId="31" fillId="36" borderId="20" xfId="0" applyFont="1" applyFill="1" applyBorder="1" applyAlignment="1">
      <alignment horizontal="center" vertical="center" wrapText="1"/>
    </xf>
    <xf numFmtId="4" fontId="30" fillId="36" borderId="20" xfId="43" applyNumberFormat="1" applyFont="1" applyFill="1" applyBorder="1" applyAlignment="1">
      <alignment vertical="top" wrapText="1"/>
    </xf>
    <xf numFmtId="4" fontId="30" fillId="36" borderId="20" xfId="43" applyNumberFormat="1" applyFont="1" applyFill="1" applyBorder="1" applyAlignment="1">
      <alignment vertical="center" wrapText="1"/>
    </xf>
    <xf numFmtId="0" fontId="29" fillId="36" borderId="20" xfId="43" applyFont="1" applyFill="1" applyBorder="1" applyAlignment="1">
      <alignment vertical="center" wrapText="1"/>
    </xf>
    <xf numFmtId="0" fontId="30" fillId="36" borderId="20" xfId="0" applyFont="1" applyFill="1" applyBorder="1" applyAlignment="1">
      <alignment horizontal="center" vertical="center" wrapText="1"/>
    </xf>
    <xf numFmtId="49" fontId="43" fillId="33" borderId="20" xfId="43" applyNumberFormat="1" applyFont="1" applyFill="1" applyBorder="1" applyAlignment="1">
      <alignment horizontal="center" vertical="top" wrapText="1"/>
    </xf>
    <xf numFmtId="0" fontId="43" fillId="33" borderId="20" xfId="43" applyFont="1" applyFill="1" applyBorder="1" applyAlignment="1">
      <alignment horizontal="left" vertical="top" wrapText="1"/>
    </xf>
    <xf numFmtId="0" fontId="43" fillId="33" borderId="20" xfId="43" applyFont="1" applyFill="1" applyBorder="1" applyAlignment="1">
      <alignment horizontal="center" vertical="top" wrapText="1"/>
    </xf>
    <xf numFmtId="0" fontId="43" fillId="0" borderId="20" xfId="43" applyFont="1" applyFill="1" applyBorder="1" applyAlignment="1">
      <alignment horizontal="center" vertical="top" wrapText="1"/>
    </xf>
    <xf numFmtId="49" fontId="42" fillId="33" borderId="20" xfId="43" applyNumberFormat="1" applyFont="1" applyFill="1" applyBorder="1" applyAlignment="1">
      <alignment horizontal="center" vertical="top" wrapText="1"/>
    </xf>
    <xf numFmtId="0" fontId="42" fillId="33" borderId="20" xfId="43" applyFont="1" applyFill="1" applyBorder="1" applyAlignment="1">
      <alignment horizontal="left" vertical="top" wrapText="1"/>
    </xf>
    <xf numFmtId="0" fontId="42" fillId="33" borderId="20" xfId="43" applyFont="1" applyFill="1" applyBorder="1" applyAlignment="1">
      <alignment horizontal="center" vertical="top" wrapText="1"/>
    </xf>
    <xf numFmtId="0" fontId="42" fillId="0" borderId="20" xfId="43" applyFont="1" applyFill="1" applyBorder="1" applyAlignment="1">
      <alignment horizontal="center" vertical="top" wrapText="1"/>
    </xf>
    <xf numFmtId="4" fontId="42" fillId="0" borderId="20" xfId="43" applyNumberFormat="1" applyFont="1" applyFill="1" applyBorder="1" applyAlignment="1">
      <alignment horizontal="right" vertical="top" wrapText="1"/>
    </xf>
    <xf numFmtId="4" fontId="43" fillId="33" borderId="20" xfId="43" applyNumberFormat="1" applyFont="1" applyFill="1" applyBorder="1" applyAlignment="1">
      <alignment horizontal="right" vertical="top" wrapText="1"/>
    </xf>
    <xf numFmtId="4" fontId="42" fillId="33" borderId="20" xfId="43" applyNumberFormat="1" applyFont="1" applyFill="1" applyBorder="1" applyAlignment="1">
      <alignment horizontal="right" vertical="top" wrapText="1"/>
    </xf>
    <xf numFmtId="4" fontId="43" fillId="0" borderId="20" xfId="43" applyNumberFormat="1" applyFont="1" applyFill="1" applyBorder="1" applyAlignment="1">
      <alignment horizontal="right" vertical="top" wrapText="1"/>
    </xf>
    <xf numFmtId="4" fontId="30" fillId="36" borderId="20" xfId="43" applyNumberFormat="1" applyFont="1" applyFill="1" applyBorder="1" applyAlignment="1">
      <alignment horizontal="right" wrapText="1"/>
    </xf>
    <xf numFmtId="0" fontId="0" fillId="33" borderId="0" xfId="0" applyFont="1" applyFill="1" applyAlignment="1"/>
    <xf numFmtId="166" fontId="0" fillId="33" borderId="0" xfId="45" applyNumberFormat="1" applyFont="1" applyFill="1" applyAlignment="1"/>
    <xf numFmtId="43" fontId="0" fillId="33" borderId="0" xfId="45" applyFont="1" applyFill="1" applyAlignment="1"/>
    <xf numFmtId="170" fontId="0" fillId="33" borderId="0" xfId="45" applyNumberFormat="1" applyFont="1" applyFill="1" applyAlignment="1"/>
    <xf numFmtId="0" fontId="0" fillId="33" borderId="0" xfId="0" applyFont="1" applyFill="1" applyAlignment="1">
      <alignment vertical="top" wrapText="1"/>
    </xf>
    <xf numFmtId="43" fontId="0" fillId="33" borderId="0" xfId="45" applyFont="1" applyFill="1" applyAlignment="1">
      <alignment vertical="top" wrapText="1"/>
    </xf>
    <xf numFmtId="0" fontId="34" fillId="33" borderId="20" xfId="0" applyFont="1" applyFill="1" applyBorder="1" applyAlignment="1">
      <alignment horizontal="center" vertical="top" wrapText="1"/>
    </xf>
    <xf numFmtId="164" fontId="34" fillId="33" borderId="20" xfId="0" applyNumberFormat="1" applyFont="1" applyFill="1" applyBorder="1" applyAlignment="1">
      <alignment vertical="top"/>
    </xf>
    <xf numFmtId="0" fontId="34" fillId="33" borderId="20" xfId="0" applyFont="1" applyFill="1" applyBorder="1" applyAlignment="1">
      <alignment horizontal="left" vertical="center" wrapText="1"/>
    </xf>
    <xf numFmtId="164" fontId="34" fillId="33" borderId="20" xfId="0" applyNumberFormat="1" applyFont="1" applyFill="1" applyBorder="1" applyAlignment="1">
      <alignment vertical="center"/>
    </xf>
    <xf numFmtId="0" fontId="40" fillId="34" borderId="20" xfId="0" applyFont="1" applyFill="1" applyBorder="1" applyAlignment="1"/>
    <xf numFmtId="0" fontId="34" fillId="33" borderId="20" xfId="0" applyFont="1" applyFill="1" applyBorder="1" applyAlignment="1">
      <alignment vertical="top" wrapText="1"/>
    </xf>
    <xf numFmtId="0" fontId="34" fillId="33" borderId="20" xfId="0" applyFont="1" applyFill="1" applyBorder="1" applyAlignment="1">
      <alignment vertical="center" wrapText="1"/>
    </xf>
    <xf numFmtId="0" fontId="34" fillId="33" borderId="0" xfId="0" applyFont="1" applyFill="1" applyAlignment="1"/>
    <xf numFmtId="0" fontId="34" fillId="33" borderId="0" xfId="0" applyFont="1" applyFill="1" applyBorder="1" applyAlignment="1">
      <alignment vertical="top"/>
    </xf>
    <xf numFmtId="4" fontId="34" fillId="33" borderId="0" xfId="0" applyNumberFormat="1" applyFont="1" applyFill="1" applyBorder="1" applyAlignment="1">
      <alignment vertical="top"/>
    </xf>
    <xf numFmtId="0" fontId="30" fillId="36" borderId="20" xfId="43" applyFont="1" applyFill="1" applyBorder="1" applyAlignment="1">
      <alignment vertical="center" wrapText="1"/>
    </xf>
    <xf numFmtId="4" fontId="31" fillId="33" borderId="20" xfId="0" applyNumberFormat="1" applyFont="1" applyFill="1" applyBorder="1" applyAlignment="1">
      <alignment horizontal="right"/>
    </xf>
    <xf numFmtId="4" fontId="34" fillId="33" borderId="20" xfId="0" applyNumberFormat="1" applyFont="1" applyFill="1" applyBorder="1" applyAlignment="1">
      <alignment horizontal="right"/>
    </xf>
    <xf numFmtId="4" fontId="41" fillId="33" borderId="20" xfId="0" applyNumberFormat="1" applyFont="1" applyFill="1" applyBorder="1" applyAlignment="1">
      <alignment horizontal="right"/>
    </xf>
    <xf numFmtId="4" fontId="34" fillId="33" borderId="20" xfId="51" applyNumberFormat="1" applyFont="1" applyFill="1" applyBorder="1" applyAlignment="1">
      <alignment horizontal="right" wrapText="1"/>
    </xf>
    <xf numFmtId="4" fontId="26" fillId="33" borderId="20" xfId="0" applyNumberFormat="1" applyFont="1" applyFill="1" applyBorder="1" applyAlignment="1">
      <alignment horizontal="right"/>
    </xf>
    <xf numFmtId="4" fontId="34" fillId="33" borderId="20" xfId="49" applyNumberFormat="1" applyFont="1" applyFill="1" applyBorder="1" applyAlignment="1">
      <alignment horizontal="right"/>
    </xf>
    <xf numFmtId="4" fontId="34" fillId="33" borderId="0" xfId="0" applyNumberFormat="1" applyFont="1" applyFill="1" applyAlignment="1">
      <alignment horizontal="right"/>
    </xf>
    <xf numFmtId="4" fontId="34" fillId="33" borderId="0" xfId="49" applyNumberFormat="1" applyFont="1" applyFill="1" applyAlignment="1">
      <alignment horizontal="right"/>
    </xf>
    <xf numFmtId="4" fontId="31" fillId="36" borderId="20" xfId="49" applyNumberFormat="1" applyFont="1" applyFill="1" applyBorder="1" applyAlignment="1">
      <alignment horizontal="right"/>
    </xf>
    <xf numFmtId="0" fontId="31" fillId="36" borderId="20" xfId="0" applyFont="1" applyFill="1" applyBorder="1" applyAlignment="1">
      <alignment horizontal="left" vertical="top" wrapText="1"/>
    </xf>
    <xf numFmtId="0" fontId="31" fillId="36" borderId="20" xfId="0" applyFont="1" applyFill="1" applyBorder="1" applyAlignment="1">
      <alignment vertical="top" wrapText="1"/>
    </xf>
    <xf numFmtId="4" fontId="31" fillId="36" borderId="20" xfId="0" applyNumberFormat="1" applyFont="1" applyFill="1" applyBorder="1" applyAlignment="1">
      <alignment horizontal="right" wrapText="1"/>
    </xf>
    <xf numFmtId="49" fontId="31" fillId="33" borderId="20" xfId="0" applyNumberFormat="1" applyFont="1" applyFill="1" applyBorder="1" applyAlignment="1">
      <alignment horizontal="center" vertical="top" wrapText="1"/>
    </xf>
    <xf numFmtId="49" fontId="34" fillId="33" borderId="20" xfId="0" applyNumberFormat="1" applyFont="1" applyFill="1" applyBorder="1" applyAlignment="1">
      <alignment horizontal="center" vertical="top" wrapText="1"/>
    </xf>
    <xf numFmtId="49" fontId="34" fillId="33" borderId="20" xfId="0" applyNumberFormat="1" applyFont="1" applyFill="1" applyBorder="1" applyAlignment="1">
      <alignment horizontal="center" vertical="center" wrapText="1"/>
    </xf>
    <xf numFmtId="49" fontId="34" fillId="33" borderId="0" xfId="0" applyNumberFormat="1" applyFont="1" applyFill="1" applyAlignment="1">
      <alignment horizontal="center"/>
    </xf>
    <xf numFmtId="49" fontId="34" fillId="33" borderId="0" xfId="0" applyNumberFormat="1" applyFont="1" applyFill="1" applyAlignment="1">
      <alignment horizontal="center" vertical="top"/>
    </xf>
    <xf numFmtId="49" fontId="40" fillId="34" borderId="20" xfId="0" applyNumberFormat="1" applyFont="1" applyFill="1" applyBorder="1" applyAlignment="1">
      <alignment horizontal="center"/>
    </xf>
    <xf numFmtId="49" fontId="34" fillId="33" borderId="20" xfId="0" applyNumberFormat="1" applyFont="1" applyFill="1" applyBorder="1" applyAlignment="1">
      <alignment horizontal="center" vertical="top"/>
    </xf>
    <xf numFmtId="49" fontId="31" fillId="36" borderId="20" xfId="0" applyNumberFormat="1" applyFont="1" applyFill="1" applyBorder="1" applyAlignment="1">
      <alignment horizontal="center" vertical="top" wrapText="1"/>
    </xf>
    <xf numFmtId="49" fontId="29" fillId="0" borderId="11" xfId="43" applyNumberFormat="1" applyFont="1" applyFill="1" applyBorder="1" applyAlignment="1">
      <alignment horizontal="center" vertical="top" wrapText="1"/>
    </xf>
    <xf numFmtId="0" fontId="29" fillId="0" borderId="23" xfId="43" applyFont="1" applyFill="1" applyBorder="1" applyAlignment="1">
      <alignment horizontal="left" vertical="top" wrapText="1"/>
    </xf>
    <xf numFmtId="4" fontId="29" fillId="0" borderId="20" xfId="43" applyNumberFormat="1" applyFont="1" applyFill="1" applyBorder="1" applyAlignment="1">
      <alignment horizontal="center" vertical="top" wrapText="1"/>
    </xf>
    <xf numFmtId="4" fontId="29" fillId="0" borderId="20" xfId="43" applyNumberFormat="1" applyFont="1" applyFill="1" applyBorder="1" applyAlignment="1">
      <alignment vertical="top" wrapText="1"/>
    </xf>
    <xf numFmtId="3" fontId="29" fillId="0" borderId="0" xfId="43" applyNumberFormat="1" applyFont="1" applyFill="1"/>
    <xf numFmtId="49" fontId="30" fillId="0" borderId="11" xfId="43" applyNumberFormat="1" applyFont="1" applyFill="1" applyBorder="1" applyAlignment="1">
      <alignment horizontal="center" vertical="top" wrapText="1"/>
    </xf>
    <xf numFmtId="0" fontId="30" fillId="0" borderId="23" xfId="43" applyFont="1" applyFill="1" applyBorder="1" applyAlignment="1">
      <alignment horizontal="left" vertical="top" wrapText="1"/>
    </xf>
    <xf numFmtId="4" fontId="30" fillId="0" borderId="20" xfId="43" applyNumberFormat="1" applyFont="1" applyFill="1" applyBorder="1" applyAlignment="1">
      <alignment horizontal="center" vertical="top" wrapText="1"/>
    </xf>
    <xf numFmtId="4" fontId="30" fillId="0" borderId="20" xfId="43" applyNumberFormat="1" applyFont="1" applyFill="1" applyBorder="1" applyAlignment="1">
      <alignment vertical="top" wrapText="1"/>
    </xf>
    <xf numFmtId="44" fontId="42" fillId="33" borderId="20" xfId="55" applyFont="1" applyFill="1" applyBorder="1" applyAlignment="1">
      <alignment horizontal="left" vertical="top" wrapText="1"/>
    </xf>
    <xf numFmtId="49" fontId="43" fillId="0" borderId="20" xfId="43" applyNumberFormat="1" applyFont="1" applyFill="1" applyBorder="1" applyAlignment="1">
      <alignment horizontal="center" vertical="top" wrapText="1"/>
    </xf>
    <xf numFmtId="0" fontId="43" fillId="0" borderId="20" xfId="43" applyFont="1" applyFill="1" applyBorder="1" applyAlignment="1">
      <alignment horizontal="left" vertical="top" wrapText="1"/>
    </xf>
    <xf numFmtId="0" fontId="28" fillId="0" borderId="0" xfId="43" applyFont="1" applyFill="1"/>
    <xf numFmtId="49" fontId="42" fillId="0" borderId="20" xfId="43" applyNumberFormat="1" applyFont="1" applyFill="1" applyBorder="1" applyAlignment="1">
      <alignment horizontal="center" vertical="top" wrapText="1"/>
    </xf>
    <xf numFmtId="0" fontId="42" fillId="0" borderId="20" xfId="43" applyFont="1" applyFill="1" applyBorder="1" applyAlignment="1">
      <alignment horizontal="left" vertical="top" wrapText="1"/>
    </xf>
    <xf numFmtId="0" fontId="30" fillId="0" borderId="0" xfId="43" applyFont="1" applyFill="1"/>
    <xf numFmtId="0" fontId="29" fillId="0" borderId="0" xfId="46" applyFont="1" applyFill="1" applyAlignment="1">
      <alignment horizontal="right"/>
    </xf>
    <xf numFmtId="0" fontId="29" fillId="0" borderId="0" xfId="46" applyFont="1" applyFill="1"/>
    <xf numFmtId="0" fontId="29" fillId="33" borderId="20" xfId="43" applyFont="1" applyFill="1" applyBorder="1" applyAlignment="1">
      <alignment vertical="top" wrapText="1"/>
    </xf>
    <xf numFmtId="49" fontId="29" fillId="0" borderId="20" xfId="43" applyNumberFormat="1" applyFont="1" applyFill="1" applyBorder="1" applyAlignment="1">
      <alignment horizontal="center" vertical="top" wrapText="1"/>
    </xf>
    <xf numFmtId="0" fontId="29" fillId="0" borderId="20" xfId="43" applyFont="1" applyFill="1" applyBorder="1" applyAlignment="1">
      <alignment horizontal="left" vertical="top" wrapText="1"/>
    </xf>
    <xf numFmtId="3" fontId="29" fillId="0" borderId="20" xfId="43" applyNumberFormat="1" applyFont="1" applyFill="1" applyBorder="1" applyAlignment="1">
      <alignment horizontal="right" vertical="top" wrapText="1"/>
    </xf>
    <xf numFmtId="49" fontId="30" fillId="0" borderId="20" xfId="43" applyNumberFormat="1" applyFont="1" applyFill="1" applyBorder="1" applyAlignment="1">
      <alignment horizontal="center" vertical="top" wrapText="1"/>
    </xf>
    <xf numFmtId="0" fontId="30" fillId="0" borderId="20" xfId="43" applyFont="1" applyFill="1" applyBorder="1" applyAlignment="1">
      <alignment horizontal="left" vertical="top" wrapText="1"/>
    </xf>
    <xf numFmtId="0" fontId="30" fillId="0" borderId="20" xfId="43" applyFont="1" applyFill="1" applyBorder="1" applyAlignment="1">
      <alignment vertical="top" wrapText="1"/>
    </xf>
    <xf numFmtId="4" fontId="29" fillId="0" borderId="20" xfId="43" applyNumberFormat="1" applyFont="1" applyFill="1" applyBorder="1" applyAlignment="1">
      <alignment horizontal="right" vertical="top" wrapText="1"/>
    </xf>
    <xf numFmtId="4" fontId="30" fillId="33" borderId="20" xfId="43" applyNumberFormat="1" applyFont="1" applyFill="1" applyBorder="1" applyAlignment="1">
      <alignment horizontal="right" wrapText="1"/>
    </xf>
    <xf numFmtId="4" fontId="29" fillId="33" borderId="20" xfId="43" applyNumberFormat="1" applyFont="1" applyFill="1" applyBorder="1" applyAlignment="1">
      <alignment horizontal="right" wrapText="1"/>
    </xf>
    <xf numFmtId="4" fontId="29" fillId="0" borderId="20" xfId="43" applyNumberFormat="1" applyFont="1" applyFill="1" applyBorder="1" applyAlignment="1">
      <alignment horizontal="right" wrapText="1"/>
    </xf>
    <xf numFmtId="4" fontId="30" fillId="0" borderId="20" xfId="43" applyNumberFormat="1" applyFont="1" applyFill="1" applyBorder="1" applyAlignment="1">
      <alignment horizontal="right" wrapText="1"/>
    </xf>
    <xf numFmtId="171" fontId="29" fillId="0" borderId="20" xfId="43" applyNumberFormat="1" applyFont="1" applyFill="1" applyBorder="1" applyAlignment="1">
      <alignment vertical="top" wrapText="1"/>
    </xf>
    <xf numFmtId="171" fontId="30" fillId="0" borderId="20" xfId="43" applyNumberFormat="1" applyFont="1" applyFill="1" applyBorder="1" applyAlignment="1">
      <alignment vertical="top" wrapText="1"/>
    </xf>
    <xf numFmtId="171" fontId="30" fillId="36" borderId="20" xfId="43" applyNumberFormat="1" applyFont="1" applyFill="1" applyBorder="1" applyAlignment="1">
      <alignment horizontal="center" vertical="top" wrapText="1"/>
    </xf>
    <xf numFmtId="171" fontId="29" fillId="0" borderId="0" xfId="43" applyNumberFormat="1" applyFont="1" applyFill="1"/>
    <xf numFmtId="3" fontId="30" fillId="33" borderId="20" xfId="43" applyNumberFormat="1" applyFont="1" applyFill="1" applyBorder="1" applyAlignment="1">
      <alignment vertical="top" wrapText="1"/>
    </xf>
    <xf numFmtId="3" fontId="29" fillId="33" borderId="20" xfId="43" applyNumberFormat="1" applyFont="1" applyFill="1" applyBorder="1" applyAlignment="1">
      <alignment vertical="top" wrapText="1"/>
    </xf>
    <xf numFmtId="3" fontId="29" fillId="0" borderId="20" xfId="43" applyNumberFormat="1" applyFont="1" applyFill="1" applyBorder="1" applyAlignment="1">
      <alignment vertical="top" wrapText="1"/>
    </xf>
    <xf numFmtId="3" fontId="30" fillId="0" borderId="20" xfId="43" applyNumberFormat="1" applyFont="1" applyFill="1" applyBorder="1" applyAlignment="1">
      <alignment vertical="top" wrapText="1"/>
    </xf>
    <xf numFmtId="0" fontId="29" fillId="0" borderId="0" xfId="43" applyFont="1" applyFill="1" applyAlignment="1">
      <alignment horizontal="center" vertical="center"/>
    </xf>
    <xf numFmtId="3" fontId="29" fillId="0" borderId="0" xfId="43" applyNumberFormat="1" applyFont="1" applyFill="1" applyAlignment="1">
      <alignment horizontal="center" vertical="center"/>
    </xf>
    <xf numFmtId="4" fontId="30" fillId="33" borderId="20" xfId="43" applyNumberFormat="1" applyFont="1" applyFill="1" applyBorder="1" applyAlignment="1">
      <alignment horizontal="right"/>
    </xf>
    <xf numFmtId="3" fontId="30" fillId="33" borderId="0" xfId="43" applyNumberFormat="1" applyFont="1" applyFill="1" applyBorder="1" applyAlignment="1">
      <alignment horizontal="center" vertical="center" wrapText="1"/>
    </xf>
    <xf numFmtId="0" fontId="29" fillId="33" borderId="0" xfId="43" applyFont="1" applyFill="1" applyBorder="1" applyAlignment="1">
      <alignment horizontal="center" vertical="center"/>
    </xf>
    <xf numFmtId="4" fontId="30" fillId="36" borderId="11" xfId="43" applyNumberFormat="1" applyFont="1" applyFill="1" applyBorder="1" applyAlignment="1">
      <alignment horizontal="right" wrapText="1"/>
    </xf>
    <xf numFmtId="4" fontId="30" fillId="36" borderId="14" xfId="43" applyNumberFormat="1" applyFont="1" applyFill="1" applyBorder="1" applyAlignment="1">
      <alignment horizontal="right" wrapText="1"/>
    </xf>
    <xf numFmtId="4" fontId="30" fillId="33" borderId="21" xfId="43" applyNumberFormat="1" applyFont="1" applyFill="1" applyBorder="1" applyAlignment="1">
      <alignment horizontal="right" wrapText="1"/>
    </xf>
    <xf numFmtId="4" fontId="29" fillId="33" borderId="21" xfId="43" applyNumberFormat="1" applyFont="1" applyFill="1" applyBorder="1" applyAlignment="1">
      <alignment horizontal="right" wrapText="1"/>
    </xf>
    <xf numFmtId="4" fontId="30" fillId="36" borderId="23" xfId="43" applyNumberFormat="1" applyFont="1" applyFill="1" applyBorder="1" applyAlignment="1">
      <alignment horizontal="right" wrapText="1"/>
    </xf>
    <xf numFmtId="4" fontId="29" fillId="33" borderId="0" xfId="43" applyNumberFormat="1" applyFont="1" applyFill="1" applyAlignment="1">
      <alignment horizontal="right"/>
    </xf>
    <xf numFmtId="4" fontId="30" fillId="33" borderId="0" xfId="43" applyNumberFormat="1" applyFont="1" applyFill="1" applyAlignment="1">
      <alignment horizontal="right" wrapText="1"/>
    </xf>
    <xf numFmtId="4" fontId="29" fillId="33" borderId="20" xfId="43" applyNumberFormat="1" applyFont="1" applyFill="1" applyBorder="1" applyAlignment="1">
      <alignment horizontal="right"/>
    </xf>
    <xf numFmtId="4" fontId="29" fillId="36" borderId="20" xfId="43" applyNumberFormat="1" applyFont="1" applyFill="1" applyBorder="1" applyAlignment="1">
      <alignment horizontal="right"/>
    </xf>
    <xf numFmtId="4" fontId="30" fillId="36" borderId="14" xfId="43" applyNumberFormat="1" applyFont="1" applyFill="1" applyBorder="1" applyAlignment="1">
      <alignment horizontal="left" wrapText="1"/>
    </xf>
    <xf numFmtId="4" fontId="44" fillId="36" borderId="20" xfId="0" applyNumberFormat="1" applyFont="1" applyFill="1" applyBorder="1" applyAlignment="1">
      <alignment horizontal="center" vertical="center" wrapText="1"/>
    </xf>
    <xf numFmtId="4" fontId="30" fillId="36" borderId="20" xfId="0" applyNumberFormat="1" applyFont="1" applyFill="1" applyBorder="1" applyAlignment="1">
      <alignment horizontal="center" vertical="center" wrapText="1"/>
    </xf>
    <xf numFmtId="166" fontId="30" fillId="33" borderId="20" xfId="0" applyNumberFormat="1" applyFont="1" applyFill="1" applyBorder="1" applyAlignment="1">
      <alignment vertical="top"/>
    </xf>
    <xf numFmtId="0" fontId="29" fillId="33" borderId="10" xfId="0" applyFont="1" applyFill="1" applyBorder="1" applyAlignment="1">
      <alignment vertical="top" wrapText="1"/>
    </xf>
    <xf numFmtId="0" fontId="45" fillId="33" borderId="20" xfId="0" applyFont="1" applyFill="1" applyBorder="1" applyAlignment="1">
      <alignment vertical="top"/>
    </xf>
    <xf numFmtId="166" fontId="45" fillId="33" borderId="20" xfId="0" applyNumberFormat="1" applyFont="1" applyFill="1" applyBorder="1" applyAlignment="1">
      <alignment horizontal="left" vertical="top" wrapText="1"/>
    </xf>
    <xf numFmtId="0" fontId="45" fillId="33" borderId="0" xfId="0" applyFont="1" applyFill="1" applyAlignment="1">
      <alignment vertical="top"/>
    </xf>
    <xf numFmtId="0" fontId="46" fillId="33" borderId="20" xfId="0" applyFont="1" applyFill="1" applyBorder="1" applyAlignment="1">
      <alignment vertical="top"/>
    </xf>
    <xf numFmtId="166" fontId="46" fillId="33" borderId="20" xfId="0" applyNumberFormat="1" applyFont="1" applyFill="1" applyBorder="1" applyAlignment="1">
      <alignment horizontal="left" vertical="top" wrapText="1"/>
    </xf>
    <xf numFmtId="43" fontId="46" fillId="33" borderId="20" xfId="1" applyFont="1" applyFill="1" applyBorder="1" applyAlignment="1">
      <alignment horizontal="left" vertical="top" wrapText="1"/>
    </xf>
    <xf numFmtId="43" fontId="46" fillId="33" borderId="20" xfId="1" applyFont="1" applyFill="1" applyBorder="1" applyAlignment="1">
      <alignment horizontal="right" vertical="top"/>
    </xf>
    <xf numFmtId="0" fontId="46" fillId="33" borderId="0" xfId="0" applyFont="1" applyFill="1" applyAlignment="1">
      <alignment vertical="top"/>
    </xf>
    <xf numFmtId="0" fontId="45" fillId="33" borderId="20" xfId="43" applyFont="1" applyFill="1" applyBorder="1" applyAlignment="1">
      <alignment vertical="top"/>
    </xf>
    <xf numFmtId="0" fontId="46" fillId="33" borderId="0" xfId="43" applyFont="1" applyFill="1"/>
    <xf numFmtId="0" fontId="45" fillId="33" borderId="20" xfId="43" applyFont="1" applyFill="1" applyBorder="1" applyAlignment="1">
      <alignment vertical="top" wrapText="1"/>
    </xf>
    <xf numFmtId="0" fontId="47" fillId="33" borderId="20" xfId="0" applyFont="1" applyFill="1" applyBorder="1" applyAlignment="1">
      <alignment horizontal="center" vertical="top" wrapText="1"/>
    </xf>
    <xf numFmtId="0" fontId="47" fillId="33" borderId="20" xfId="0" applyFont="1" applyFill="1" applyBorder="1" applyAlignment="1">
      <alignment horizontal="left" vertical="top" wrapText="1"/>
    </xf>
    <xf numFmtId="164" fontId="47" fillId="33" borderId="20" xfId="0" applyNumberFormat="1" applyFont="1" applyFill="1" applyBorder="1" applyAlignment="1">
      <alignment horizontal="center" vertical="top"/>
    </xf>
    <xf numFmtId="0" fontId="47" fillId="33" borderId="0" xfId="0" applyFont="1" applyFill="1" applyAlignment="1">
      <alignment vertical="top"/>
    </xf>
    <xf numFmtId="165" fontId="48" fillId="33" borderId="0" xfId="0" applyNumberFormat="1" applyFont="1" applyFill="1" applyAlignment="1">
      <alignment vertical="top"/>
    </xf>
    <xf numFmtId="0" fontId="47" fillId="33" borderId="20" xfId="0" applyFont="1" applyFill="1" applyBorder="1" applyAlignment="1">
      <alignment horizontal="left" vertical="center" wrapText="1"/>
    </xf>
    <xf numFmtId="0" fontId="49" fillId="33" borderId="0" xfId="0" applyFont="1" applyFill="1" applyAlignment="1">
      <alignment vertical="top"/>
    </xf>
    <xf numFmtId="165" fontId="47" fillId="33" borderId="0" xfId="0" applyNumberFormat="1" applyFont="1" applyFill="1" applyAlignment="1">
      <alignment vertical="top"/>
    </xf>
    <xf numFmtId="164" fontId="34" fillId="33" borderId="0" xfId="0" applyNumberFormat="1" applyFont="1" applyFill="1" applyAlignment="1">
      <alignment vertical="top"/>
    </xf>
    <xf numFmtId="0" fontId="47" fillId="33" borderId="20" xfId="0" applyFont="1" applyFill="1" applyBorder="1" applyAlignment="1">
      <alignment vertical="top" wrapText="1"/>
    </xf>
    <xf numFmtId="0" fontId="48" fillId="33" borderId="20" xfId="0" applyFont="1" applyFill="1" applyBorder="1" applyAlignment="1">
      <alignment horizontal="left" vertical="top" wrapText="1"/>
    </xf>
    <xf numFmtId="0" fontId="48" fillId="33" borderId="0" xfId="0" applyFont="1" applyFill="1" applyAlignment="1">
      <alignment vertical="top"/>
    </xf>
    <xf numFmtId="171" fontId="34" fillId="33" borderId="0" xfId="0" applyNumberFormat="1" applyFont="1" applyFill="1" applyAlignment="1">
      <alignment vertical="top"/>
    </xf>
    <xf numFmtId="171" fontId="34" fillId="33" borderId="0" xfId="0" applyNumberFormat="1" applyFont="1" applyFill="1" applyAlignment="1">
      <alignment vertical="top" wrapText="1"/>
    </xf>
    <xf numFmtId="171" fontId="40" fillId="34" borderId="20" xfId="0" applyNumberFormat="1" applyFont="1" applyFill="1" applyBorder="1"/>
    <xf numFmtId="171" fontId="34" fillId="33" borderId="20" xfId="0" applyNumberFormat="1" applyFont="1" applyFill="1" applyBorder="1" applyAlignment="1">
      <alignment horizontal="left" vertical="top"/>
    </xf>
    <xf numFmtId="171" fontId="31" fillId="33" borderId="20" xfId="0" applyNumberFormat="1" applyFont="1" applyFill="1" applyBorder="1" applyAlignment="1">
      <alignment vertical="top"/>
    </xf>
    <xf numFmtId="171" fontId="31" fillId="33" borderId="20" xfId="0" applyNumberFormat="1" applyFont="1" applyFill="1" applyBorder="1" applyAlignment="1">
      <alignment horizontal="center" vertical="top"/>
    </xf>
    <xf numFmtId="171" fontId="31" fillId="33" borderId="20" xfId="0" applyNumberFormat="1" applyFont="1" applyFill="1" applyBorder="1" applyAlignment="1">
      <alignment vertical="center"/>
    </xf>
    <xf numFmtId="171" fontId="48" fillId="33" borderId="20" xfId="0" applyNumberFormat="1" applyFont="1" applyFill="1" applyBorder="1" applyAlignment="1">
      <alignment horizontal="left" vertical="top" wrapText="1"/>
    </xf>
    <xf numFmtId="171" fontId="47" fillId="33" borderId="20" xfId="0" applyNumberFormat="1" applyFont="1" applyFill="1" applyBorder="1" applyAlignment="1">
      <alignment horizontal="center" vertical="top"/>
    </xf>
    <xf numFmtId="171" fontId="34" fillId="33" borderId="0" xfId="0" applyNumberFormat="1" applyFont="1" applyFill="1"/>
    <xf numFmtId="0" fontId="50" fillId="34" borderId="20" xfId="0" applyFont="1" applyFill="1" applyBorder="1"/>
    <xf numFmtId="171" fontId="50" fillId="34" borderId="20" xfId="0" applyNumberFormat="1" applyFont="1" applyFill="1" applyBorder="1"/>
    <xf numFmtId="0" fontId="48" fillId="33" borderId="0" xfId="0" applyFont="1" applyFill="1"/>
    <xf numFmtId="171" fontId="31" fillId="36" borderId="20" xfId="0" applyNumberFormat="1" applyFont="1" applyFill="1" applyBorder="1" applyAlignment="1">
      <alignment vertical="top" wrapText="1"/>
    </xf>
    <xf numFmtId="4" fontId="31" fillId="36" borderId="20" xfId="0" applyNumberFormat="1" applyFont="1" applyFill="1" applyBorder="1" applyAlignment="1">
      <alignment vertical="top"/>
    </xf>
    <xf numFmtId="49" fontId="30" fillId="36" borderId="20" xfId="43" applyNumberFormat="1" applyFont="1" applyFill="1" applyBorder="1" applyAlignment="1">
      <alignment horizontal="center" vertical="center" wrapText="1"/>
    </xf>
    <xf numFmtId="0" fontId="40" fillId="34" borderId="20" xfId="0" applyFont="1" applyFill="1" applyBorder="1" applyAlignment="1">
      <alignment horizontal="left"/>
    </xf>
    <xf numFmtId="0" fontId="31" fillId="33" borderId="20" xfId="0" applyFont="1" applyFill="1" applyBorder="1" applyAlignment="1">
      <alignment horizontal="left" vertical="top"/>
    </xf>
    <xf numFmtId="0" fontId="50" fillId="34" borderId="20" xfId="0" applyFont="1" applyFill="1" applyBorder="1" applyAlignment="1">
      <alignment horizontal="left"/>
    </xf>
    <xf numFmtId="4" fontId="34" fillId="33" borderId="20" xfId="50" applyNumberFormat="1" applyFont="1" applyFill="1" applyBorder="1" applyAlignment="1">
      <alignment horizontal="right" wrapText="1"/>
    </xf>
    <xf numFmtId="4" fontId="47" fillId="33" borderId="20" xfId="0" applyNumberFormat="1" applyFont="1" applyFill="1" applyBorder="1" applyAlignment="1">
      <alignment horizontal="right"/>
    </xf>
    <xf numFmtId="4" fontId="47" fillId="33" borderId="20" xfId="50" applyNumberFormat="1" applyFont="1" applyFill="1" applyBorder="1" applyAlignment="1">
      <alignment horizontal="right" wrapText="1"/>
    </xf>
    <xf numFmtId="4" fontId="48" fillId="33" borderId="20" xfId="0" applyNumberFormat="1" applyFont="1" applyFill="1" applyBorder="1" applyAlignment="1">
      <alignment horizontal="right" wrapText="1"/>
    </xf>
    <xf numFmtId="4" fontId="48" fillId="33" borderId="20" xfId="49" applyNumberFormat="1" applyFont="1" applyFill="1" applyBorder="1" applyAlignment="1">
      <alignment horizontal="right"/>
    </xf>
    <xf numFmtId="4" fontId="50" fillId="34" borderId="20" xfId="0" applyNumberFormat="1" applyFont="1" applyFill="1" applyBorder="1" applyAlignment="1">
      <alignment horizontal="right"/>
    </xf>
    <xf numFmtId="4" fontId="48" fillId="33" borderId="20" xfId="0" applyNumberFormat="1" applyFont="1" applyFill="1" applyBorder="1" applyAlignment="1">
      <alignment horizontal="right"/>
    </xf>
    <xf numFmtId="171" fontId="34" fillId="33" borderId="20" xfId="0" applyNumberFormat="1" applyFont="1" applyFill="1" applyBorder="1" applyAlignment="1">
      <alignment vertical="top"/>
    </xf>
    <xf numFmtId="171" fontId="34" fillId="33" borderId="20" xfId="0" applyNumberFormat="1" applyFont="1" applyFill="1" applyBorder="1" applyAlignment="1">
      <alignment horizontal="right" vertical="top"/>
    </xf>
    <xf numFmtId="0" fontId="34" fillId="33" borderId="20" xfId="0" applyFont="1" applyFill="1" applyBorder="1" applyAlignment="1">
      <alignment horizontal="right" vertical="top"/>
    </xf>
    <xf numFmtId="49" fontId="47" fillId="33" borderId="20" xfId="0" applyNumberFormat="1" applyFont="1" applyFill="1" applyBorder="1" applyAlignment="1">
      <alignment horizontal="center" vertical="top" wrapText="1"/>
    </xf>
    <xf numFmtId="171" fontId="47" fillId="33" borderId="20" xfId="0" applyNumberFormat="1" applyFont="1" applyFill="1" applyBorder="1" applyAlignment="1">
      <alignment vertical="top"/>
    </xf>
    <xf numFmtId="0" fontId="47" fillId="33" borderId="20" xfId="0" applyFont="1" applyFill="1" applyBorder="1" applyAlignment="1">
      <alignment vertical="top"/>
    </xf>
    <xf numFmtId="171" fontId="34" fillId="33" borderId="20" xfId="0" applyNumberFormat="1" applyFont="1" applyFill="1" applyBorder="1" applyAlignment="1">
      <alignment horizontal="center" vertical="top"/>
    </xf>
    <xf numFmtId="164" fontId="34" fillId="33" borderId="20" xfId="0" applyNumberFormat="1" applyFont="1" applyFill="1" applyBorder="1" applyAlignment="1">
      <alignment horizontal="center" vertical="top"/>
    </xf>
    <xf numFmtId="171" fontId="34" fillId="33" borderId="20" xfId="0" applyNumberFormat="1" applyFont="1" applyFill="1" applyBorder="1" applyAlignment="1">
      <alignment vertical="center"/>
    </xf>
    <xf numFmtId="0" fontId="26" fillId="33" borderId="0" xfId="0" applyFont="1" applyFill="1" applyBorder="1" applyAlignment="1">
      <alignment vertical="top"/>
    </xf>
    <xf numFmtId="165" fontId="26" fillId="33" borderId="0" xfId="0" applyNumberFormat="1" applyFont="1" applyFill="1" applyBorder="1" applyAlignment="1">
      <alignment vertical="top"/>
    </xf>
    <xf numFmtId="165" fontId="34" fillId="33" borderId="0" xfId="0" applyNumberFormat="1" applyFont="1" applyFill="1" applyBorder="1" applyAlignment="1">
      <alignment vertical="top"/>
    </xf>
    <xf numFmtId="4" fontId="31" fillId="33" borderId="0" xfId="0" applyNumberFormat="1" applyFont="1" applyFill="1" applyBorder="1" applyAlignment="1">
      <alignment vertical="top"/>
    </xf>
    <xf numFmtId="4" fontId="31" fillId="36" borderId="20" xfId="0" applyNumberFormat="1" applyFont="1" applyFill="1" applyBorder="1" applyAlignment="1">
      <alignment vertical="top" wrapText="1"/>
    </xf>
    <xf numFmtId="0" fontId="31" fillId="36" borderId="20" xfId="0" applyFont="1" applyFill="1" applyBorder="1" applyAlignment="1">
      <alignment horizontal="center" vertical="top" wrapText="1"/>
    </xf>
    <xf numFmtId="49" fontId="50" fillId="34" borderId="20" xfId="0" applyNumberFormat="1" applyFont="1" applyFill="1" applyBorder="1" applyAlignment="1">
      <alignment horizontal="center"/>
    </xf>
    <xf numFmtId="0" fontId="34" fillId="33" borderId="10" xfId="0" applyFont="1" applyFill="1" applyBorder="1" applyAlignment="1">
      <alignment vertical="top" wrapText="1"/>
    </xf>
    <xf numFmtId="0" fontId="37" fillId="33" borderId="0" xfId="0" applyFont="1" applyFill="1" applyAlignment="1">
      <alignment vertical="top" wrapText="1"/>
    </xf>
    <xf numFmtId="2" fontId="31" fillId="33" borderId="20" xfId="0" applyNumberFormat="1" applyFont="1" applyFill="1" applyBorder="1" applyAlignment="1">
      <alignment vertical="top"/>
    </xf>
    <xf numFmtId="166" fontId="31" fillId="33" borderId="20" xfId="0" applyNumberFormat="1" applyFont="1" applyFill="1" applyBorder="1" applyAlignment="1">
      <alignment vertical="top"/>
    </xf>
    <xf numFmtId="2" fontId="34" fillId="33" borderId="20" xfId="0" applyNumberFormat="1" applyFont="1" applyFill="1" applyBorder="1" applyAlignment="1">
      <alignment vertical="top"/>
    </xf>
    <xf numFmtId="171" fontId="37" fillId="33" borderId="0" xfId="0" applyNumberFormat="1" applyFont="1" applyFill="1" applyAlignment="1">
      <alignment vertical="top" wrapText="1"/>
    </xf>
    <xf numFmtId="171" fontId="34" fillId="33" borderId="0" xfId="0" applyNumberFormat="1" applyFont="1" applyFill="1" applyAlignment="1">
      <alignment horizontal="left"/>
    </xf>
    <xf numFmtId="171" fontId="34" fillId="33" borderId="10" xfId="0" applyNumberFormat="1" applyFont="1" applyFill="1" applyBorder="1" applyAlignment="1">
      <alignment vertical="top" wrapText="1"/>
    </xf>
    <xf numFmtId="171" fontId="35" fillId="33" borderId="20" xfId="0" applyNumberFormat="1" applyFont="1" applyFill="1" applyBorder="1" applyAlignment="1">
      <alignment horizontal="right" vertical="top"/>
    </xf>
    <xf numFmtId="171" fontId="31" fillId="36" borderId="20" xfId="0" applyNumberFormat="1" applyFont="1" applyFill="1" applyBorder="1" applyAlignment="1">
      <alignment horizontal="center" vertical="top" wrapText="1"/>
    </xf>
    <xf numFmtId="4" fontId="35" fillId="33" borderId="20" xfId="0" applyNumberFormat="1" applyFont="1" applyFill="1" applyBorder="1" applyAlignment="1">
      <alignment horizontal="right"/>
    </xf>
    <xf numFmtId="4" fontId="35" fillId="33" borderId="20" xfId="1" applyNumberFormat="1" applyFont="1" applyFill="1" applyBorder="1" applyAlignment="1">
      <alignment horizontal="right"/>
    </xf>
    <xf numFmtId="4" fontId="31" fillId="33" borderId="20" xfId="1" applyNumberFormat="1" applyFont="1" applyFill="1" applyBorder="1" applyAlignment="1">
      <alignment horizontal="right"/>
    </xf>
    <xf numFmtId="4" fontId="34" fillId="33" borderId="20" xfId="1" applyNumberFormat="1" applyFont="1" applyFill="1" applyBorder="1" applyAlignment="1">
      <alignment horizontal="right"/>
    </xf>
    <xf numFmtId="49" fontId="35" fillId="33" borderId="0" xfId="0" applyNumberFormat="1" applyFont="1" applyFill="1" applyAlignment="1">
      <alignment horizontal="center" vertical="top"/>
    </xf>
    <xf numFmtId="49" fontId="34" fillId="33" borderId="10" xfId="0" applyNumberFormat="1" applyFont="1" applyFill="1" applyBorder="1" applyAlignment="1">
      <alignment horizontal="center" vertical="top" wrapText="1"/>
    </xf>
    <xf numFmtId="49" fontId="34" fillId="36" borderId="20" xfId="0" applyNumberFormat="1" applyFont="1" applyFill="1" applyBorder="1" applyAlignment="1">
      <alignment horizontal="center" vertical="top" wrapText="1"/>
    </xf>
    <xf numFmtId="0" fontId="45" fillId="33" borderId="20" xfId="0" applyFont="1" applyFill="1" applyBorder="1" applyAlignment="1">
      <alignment horizontal="center" vertical="top" wrapText="1"/>
    </xf>
    <xf numFmtId="166" fontId="45" fillId="33" borderId="20" xfId="0" applyNumberFormat="1" applyFont="1" applyFill="1" applyBorder="1" applyAlignment="1">
      <alignment horizontal="center" vertical="top"/>
    </xf>
    <xf numFmtId="4" fontId="30" fillId="33" borderId="20" xfId="0" applyNumberFormat="1" applyFont="1" applyFill="1" applyBorder="1" applyAlignment="1">
      <alignment horizontal="right"/>
    </xf>
    <xf numFmtId="4" fontId="30" fillId="33" borderId="20" xfId="1" applyNumberFormat="1" applyFont="1" applyFill="1" applyBorder="1" applyAlignment="1">
      <alignment horizontal="right"/>
    </xf>
    <xf numFmtId="4" fontId="29" fillId="33" borderId="20" xfId="1" applyNumberFormat="1" applyFont="1" applyFill="1" applyBorder="1" applyAlignment="1">
      <alignment horizontal="right"/>
    </xf>
    <xf numFmtId="4" fontId="29" fillId="33" borderId="20" xfId="0" applyNumberFormat="1" applyFont="1" applyFill="1" applyBorder="1" applyAlignment="1">
      <alignment horizontal="right"/>
    </xf>
    <xf numFmtId="4" fontId="45" fillId="33" borderId="20" xfId="0" applyNumberFormat="1" applyFont="1" applyFill="1" applyBorder="1" applyAlignment="1">
      <alignment horizontal="right" wrapText="1"/>
    </xf>
    <xf numFmtId="4" fontId="45" fillId="33" borderId="20" xfId="1" applyNumberFormat="1" applyFont="1" applyFill="1" applyBorder="1" applyAlignment="1">
      <alignment horizontal="right" wrapText="1"/>
    </xf>
    <xf numFmtId="4" fontId="45" fillId="33" borderId="20" xfId="1" applyNumberFormat="1" applyFont="1" applyFill="1" applyBorder="1" applyAlignment="1">
      <alignment horizontal="right"/>
    </xf>
    <xf numFmtId="4" fontId="45" fillId="33" borderId="20" xfId="0" applyNumberFormat="1" applyFont="1" applyFill="1" applyBorder="1" applyAlignment="1">
      <alignment horizontal="right"/>
    </xf>
    <xf numFmtId="4" fontId="45" fillId="33" borderId="20" xfId="43" applyNumberFormat="1" applyFont="1" applyFill="1" applyBorder="1" applyAlignment="1">
      <alignment horizontal="right"/>
    </xf>
    <xf numFmtId="4" fontId="46" fillId="33" borderId="20" xfId="43" applyNumberFormat="1" applyFont="1" applyFill="1" applyBorder="1" applyAlignment="1">
      <alignment horizontal="right" wrapText="1"/>
    </xf>
    <xf numFmtId="4" fontId="29" fillId="33" borderId="0" xfId="0" applyNumberFormat="1" applyFont="1" applyFill="1" applyAlignment="1">
      <alignment horizontal="right"/>
    </xf>
    <xf numFmtId="0" fontId="30" fillId="38" borderId="20" xfId="0" applyFont="1" applyFill="1" applyBorder="1" applyAlignment="1">
      <alignment horizontal="center" vertical="top" wrapText="1"/>
    </xf>
    <xf numFmtId="0" fontId="30" fillId="38" borderId="20" xfId="0" applyFont="1" applyFill="1" applyBorder="1" applyAlignment="1">
      <alignment horizontal="left" vertical="top" wrapText="1"/>
    </xf>
    <xf numFmtId="4" fontId="30" fillId="38" borderId="20" xfId="0" applyNumberFormat="1" applyFont="1" applyFill="1" applyBorder="1" applyAlignment="1">
      <alignment horizontal="right" wrapText="1"/>
    </xf>
    <xf numFmtId="4" fontId="30" fillId="38" borderId="20" xfId="1" applyNumberFormat="1" applyFont="1" applyFill="1" applyBorder="1" applyAlignment="1">
      <alignment horizontal="right" wrapText="1"/>
    </xf>
    <xf numFmtId="0" fontId="29" fillId="33" borderId="0" xfId="0" applyFont="1" applyFill="1" applyBorder="1" applyAlignment="1">
      <alignment vertical="top"/>
    </xf>
    <xf numFmtId="0" fontId="0" fillId="33" borderId="0" xfId="0" applyFont="1" applyFill="1" applyBorder="1" applyAlignment="1">
      <alignment vertical="top"/>
    </xf>
    <xf numFmtId="0" fontId="46" fillId="33" borderId="0" xfId="0" applyFont="1" applyFill="1" applyBorder="1" applyAlignment="1">
      <alignment vertical="top"/>
    </xf>
    <xf numFmtId="0" fontId="30" fillId="33" borderId="0" xfId="0" applyFont="1" applyFill="1" applyBorder="1" applyAlignment="1">
      <alignment vertical="top"/>
    </xf>
    <xf numFmtId="43" fontId="29" fillId="33" borderId="0" xfId="0" applyNumberFormat="1" applyFont="1" applyFill="1" applyBorder="1" applyAlignment="1">
      <alignment vertical="top"/>
    </xf>
    <xf numFmtId="171" fontId="29" fillId="33" borderId="0" xfId="43" applyNumberFormat="1" applyFont="1" applyFill="1" applyBorder="1"/>
    <xf numFmtId="0" fontId="45" fillId="33" borderId="0" xfId="0" applyFont="1" applyFill="1" applyBorder="1" applyAlignment="1">
      <alignment vertical="top"/>
    </xf>
    <xf numFmtId="171" fontId="45" fillId="33" borderId="0" xfId="43" applyNumberFormat="1" applyFont="1" applyFill="1" applyBorder="1"/>
    <xf numFmtId="164" fontId="29" fillId="33" borderId="0" xfId="0" applyNumberFormat="1" applyFont="1" applyFill="1" applyBorder="1" applyAlignment="1">
      <alignment vertical="top"/>
    </xf>
    <xf numFmtId="166" fontId="29" fillId="33" borderId="0" xfId="0" applyNumberFormat="1" applyFont="1" applyFill="1" applyBorder="1" applyAlignment="1">
      <alignment vertical="top"/>
    </xf>
    <xf numFmtId="165" fontId="29" fillId="33" borderId="0" xfId="0" applyNumberFormat="1" applyFont="1" applyFill="1" applyBorder="1" applyAlignment="1">
      <alignment vertical="top"/>
    </xf>
    <xf numFmtId="0" fontId="46" fillId="33" borderId="0" xfId="43" applyFont="1" applyFill="1" applyBorder="1"/>
    <xf numFmtId="171" fontId="46" fillId="33" borderId="0" xfId="43" applyNumberFormat="1" applyFont="1" applyFill="1" applyBorder="1"/>
    <xf numFmtId="167" fontId="30" fillId="34" borderId="0" xfId="1" applyNumberFormat="1" applyFont="1" applyFill="1" applyBorder="1" applyAlignment="1">
      <alignment horizontal="center" vertical="top" wrapText="1"/>
    </xf>
    <xf numFmtId="43" fontId="30" fillId="34" borderId="0" xfId="1" applyFont="1" applyFill="1" applyBorder="1" applyAlignment="1">
      <alignment horizontal="center" vertical="top" wrapText="1"/>
    </xf>
    <xf numFmtId="0" fontId="29" fillId="33" borderId="0" xfId="0" applyFont="1" applyFill="1" applyBorder="1"/>
    <xf numFmtId="49" fontId="29" fillId="33" borderId="0" xfId="0" applyNumberFormat="1" applyFont="1" applyFill="1" applyAlignment="1">
      <alignment vertical="top"/>
    </xf>
    <xf numFmtId="49" fontId="0" fillId="33" borderId="0" xfId="0" applyNumberFormat="1" applyFont="1" applyFill="1" applyAlignment="1">
      <alignment horizontal="center" vertical="top"/>
    </xf>
    <xf numFmtId="49" fontId="29" fillId="33" borderId="10" xfId="0" applyNumberFormat="1" applyFont="1" applyFill="1" applyBorder="1" applyAlignment="1">
      <alignment vertical="top" wrapText="1"/>
    </xf>
    <xf numFmtId="49" fontId="29" fillId="33" borderId="20" xfId="0" applyNumberFormat="1" applyFont="1" applyFill="1" applyBorder="1" applyAlignment="1">
      <alignment horizontal="left" vertical="top" wrapText="1"/>
    </xf>
    <xf numFmtId="49" fontId="46" fillId="33" borderId="20" xfId="0" applyNumberFormat="1" applyFont="1" applyFill="1" applyBorder="1" applyAlignment="1">
      <alignment horizontal="left" vertical="top" wrapText="1"/>
    </xf>
    <xf numFmtId="49" fontId="30" fillId="33" borderId="20" xfId="0" applyNumberFormat="1" applyFont="1" applyFill="1" applyBorder="1" applyAlignment="1">
      <alignment horizontal="center" vertical="top" wrapText="1"/>
    </xf>
    <xf numFmtId="49" fontId="45" fillId="33" borderId="20" xfId="0" applyNumberFormat="1" applyFont="1" applyFill="1" applyBorder="1" applyAlignment="1">
      <alignment horizontal="left" vertical="top" wrapText="1"/>
    </xf>
    <xf numFmtId="49" fontId="45" fillId="33" borderId="20" xfId="0" applyNumberFormat="1" applyFont="1" applyFill="1" applyBorder="1" applyAlignment="1">
      <alignment horizontal="center" vertical="top" wrapText="1"/>
    </xf>
    <xf numFmtId="49" fontId="30" fillId="33" borderId="20" xfId="43" applyNumberFormat="1" applyFont="1" applyFill="1" applyBorder="1" applyAlignment="1">
      <alignment horizontal="center" vertical="center" wrapText="1"/>
    </xf>
    <xf numFmtId="49" fontId="45" fillId="33" borderId="20" xfId="43" applyNumberFormat="1" applyFont="1" applyFill="1" applyBorder="1" applyAlignment="1">
      <alignment horizontal="center" vertical="center" wrapText="1"/>
    </xf>
    <xf numFmtId="49" fontId="30" fillId="38" borderId="20" xfId="0" applyNumberFormat="1" applyFont="1" applyFill="1" applyBorder="1" applyAlignment="1">
      <alignment horizontal="center" vertical="top" wrapText="1"/>
    </xf>
    <xf numFmtId="49" fontId="29" fillId="33" borderId="0" xfId="0" applyNumberFormat="1" applyFont="1" applyFill="1"/>
    <xf numFmtId="166" fontId="29" fillId="33" borderId="20" xfId="0" applyNumberFormat="1" applyFont="1" applyFill="1" applyBorder="1" applyAlignment="1">
      <alignment vertical="top"/>
    </xf>
    <xf numFmtId="43" fontId="30" fillId="33" borderId="0" xfId="0" applyNumberFormat="1" applyFont="1" applyFill="1" applyBorder="1" applyAlignment="1">
      <alignment vertical="top"/>
    </xf>
    <xf numFmtId="171" fontId="30" fillId="33" borderId="0" xfId="43" applyNumberFormat="1" applyFont="1" applyFill="1" applyBorder="1"/>
    <xf numFmtId="0" fontId="46" fillId="0" borderId="0" xfId="43" applyFont="1" applyAlignment="1">
      <alignment vertical="center"/>
    </xf>
    <xf numFmtId="3" fontId="46" fillId="0" borderId="0" xfId="43" applyNumberFormat="1" applyFont="1" applyAlignment="1">
      <alignment vertical="center"/>
    </xf>
    <xf numFmtId="4" fontId="29" fillId="0" borderId="0" xfId="43" applyNumberFormat="1" applyFont="1" applyAlignment="1">
      <alignment vertical="center" wrapText="1"/>
    </xf>
    <xf numFmtId="4" fontId="29" fillId="0" borderId="0" xfId="43" applyNumberFormat="1" applyFont="1" applyAlignment="1">
      <alignment vertical="center"/>
    </xf>
    <xf numFmtId="0" fontId="29" fillId="0" borderId="0" xfId="43" applyFont="1" applyFill="1" applyAlignment="1">
      <alignment vertical="center"/>
    </xf>
    <xf numFmtId="3" fontId="29" fillId="0" borderId="0" xfId="43" applyNumberFormat="1" applyFont="1" applyFill="1" applyAlignment="1">
      <alignment vertical="center"/>
    </xf>
    <xf numFmtId="4" fontId="30" fillId="0" borderId="20" xfId="43" applyNumberFormat="1" applyFont="1" applyFill="1" applyBorder="1" applyAlignment="1">
      <alignment vertical="center" wrapText="1"/>
    </xf>
    <xf numFmtId="0" fontId="30" fillId="0" borderId="20" xfId="43" applyFont="1" applyFill="1" applyBorder="1" applyAlignment="1">
      <alignment horizontal="left" vertical="center" wrapText="1"/>
    </xf>
    <xf numFmtId="49" fontId="30" fillId="0" borderId="20" xfId="43" applyNumberFormat="1" applyFont="1" applyFill="1" applyBorder="1" applyAlignment="1">
      <alignment horizontal="center" vertical="center" wrapText="1"/>
    </xf>
    <xf numFmtId="49" fontId="29" fillId="0" borderId="20" xfId="43" applyNumberFormat="1" applyFont="1" applyFill="1" applyBorder="1" applyAlignment="1">
      <alignment horizontal="center" vertical="center" wrapText="1"/>
    </xf>
    <xf numFmtId="49" fontId="30" fillId="0" borderId="20" xfId="43" applyNumberFormat="1" applyFont="1" applyBorder="1" applyAlignment="1">
      <alignment horizontal="center" vertical="top" wrapText="1"/>
    </xf>
    <xf numFmtId="0" fontId="30" fillId="0" borderId="20" xfId="43" applyFont="1" applyBorder="1" applyAlignment="1">
      <alignment horizontal="left" vertical="top" wrapText="1"/>
    </xf>
    <xf numFmtId="0" fontId="30" fillId="0" borderId="20" xfId="43" applyFont="1" applyBorder="1" applyAlignment="1">
      <alignment horizontal="center" vertical="top" wrapText="1"/>
    </xf>
    <xf numFmtId="4" fontId="30" fillId="0" borderId="20" xfId="43" applyNumberFormat="1" applyFont="1" applyBorder="1" applyAlignment="1">
      <alignment vertical="top" wrapText="1"/>
    </xf>
    <xf numFmtId="4" fontId="30" fillId="0" borderId="20" xfId="43" applyNumberFormat="1" applyFont="1" applyBorder="1" applyAlignment="1">
      <alignment horizontal="right" wrapText="1"/>
    </xf>
    <xf numFmtId="4" fontId="29" fillId="0" borderId="20" xfId="43" applyNumberFormat="1" applyFont="1" applyBorder="1" applyAlignment="1">
      <alignment horizontal="right" wrapText="1"/>
    </xf>
    <xf numFmtId="4" fontId="29" fillId="0" borderId="23" xfId="43" applyNumberFormat="1" applyFont="1" applyBorder="1" applyAlignment="1">
      <alignment horizontal="right" vertical="center" wrapText="1"/>
    </xf>
    <xf numFmtId="0" fontId="30" fillId="37" borderId="20" xfId="43" applyFont="1" applyFill="1" applyBorder="1" applyAlignment="1">
      <alignment horizontal="center" vertical="center" wrapText="1"/>
    </xf>
    <xf numFmtId="0" fontId="45" fillId="37" borderId="20" xfId="43" applyFont="1" applyFill="1" applyBorder="1" applyAlignment="1">
      <alignment vertical="center" wrapText="1"/>
    </xf>
    <xf numFmtId="0" fontId="30" fillId="37" borderId="20" xfId="43" applyFont="1" applyFill="1" applyBorder="1" applyAlignment="1">
      <alignment vertical="center" wrapText="1"/>
    </xf>
    <xf numFmtId="4" fontId="30" fillId="37" borderId="20" xfId="43" applyNumberFormat="1" applyFont="1" applyFill="1" applyBorder="1" applyAlignment="1">
      <alignment vertical="center" wrapText="1"/>
    </xf>
    <xf numFmtId="4" fontId="30" fillId="37" borderId="20" xfId="43" applyNumberFormat="1" applyFont="1" applyFill="1" applyBorder="1" applyAlignment="1">
      <alignment horizontal="right" wrapText="1"/>
    </xf>
    <xf numFmtId="0" fontId="45" fillId="37" borderId="20" xfId="43" applyFont="1" applyFill="1" applyBorder="1" applyAlignment="1">
      <alignment horizontal="center" vertical="center" wrapText="1"/>
    </xf>
    <xf numFmtId="4" fontId="45" fillId="37" borderId="20" xfId="43" applyNumberFormat="1" applyFont="1" applyFill="1" applyBorder="1" applyAlignment="1">
      <alignment vertical="center" wrapText="1"/>
    </xf>
    <xf numFmtId="4" fontId="45" fillId="37" borderId="20" xfId="43" applyNumberFormat="1" applyFont="1" applyFill="1" applyBorder="1" applyAlignment="1">
      <alignment horizontal="right" wrapText="1"/>
    </xf>
    <xf numFmtId="49" fontId="34" fillId="0" borderId="0" xfId="0" applyNumberFormat="1" applyFont="1" applyFill="1" applyAlignment="1">
      <alignment horizontal="center"/>
    </xf>
    <xf numFmtId="0" fontId="34" fillId="0" borderId="0" xfId="0" applyFont="1" applyFill="1" applyAlignment="1">
      <alignment horizontal="left"/>
    </xf>
    <xf numFmtId="0" fontId="34" fillId="0" borderId="0" xfId="0" applyFont="1" applyFill="1"/>
    <xf numFmtId="171" fontId="34" fillId="0" borderId="0" xfId="0" applyNumberFormat="1" applyFont="1" applyFill="1"/>
    <xf numFmtId="0" fontId="34" fillId="0" borderId="0" xfId="0" applyFont="1" applyFill="1" applyAlignment="1">
      <alignment vertical="top"/>
    </xf>
    <xf numFmtId="49" fontId="34" fillId="0" borderId="0" xfId="0" applyNumberFormat="1" applyFont="1" applyFill="1" applyAlignment="1">
      <alignment horizontal="center" vertical="top"/>
    </xf>
    <xf numFmtId="0" fontId="34" fillId="0" borderId="0" xfId="0" applyFont="1" applyFill="1" applyAlignment="1">
      <alignment horizontal="left" vertical="top" wrapText="1"/>
    </xf>
    <xf numFmtId="0" fontId="34" fillId="0" borderId="0" xfId="0" applyFont="1" applyFill="1" applyAlignment="1">
      <alignment vertical="top" wrapText="1"/>
    </xf>
    <xf numFmtId="171" fontId="34" fillId="0" borderId="0" xfId="0" applyNumberFormat="1" applyFont="1" applyFill="1" applyAlignment="1">
      <alignment vertical="top" wrapText="1"/>
    </xf>
    <xf numFmtId="0" fontId="34" fillId="0" borderId="0" xfId="0" applyFont="1" applyFill="1" applyAlignment="1"/>
    <xf numFmtId="49" fontId="29" fillId="0" borderId="0" xfId="43" applyNumberFormat="1" applyFont="1" applyFill="1" applyAlignment="1">
      <alignment horizontal="center"/>
    </xf>
    <xf numFmtId="0" fontId="29" fillId="0" borderId="0" xfId="43" applyFont="1" applyFill="1" applyAlignment="1">
      <alignment horizontal="center"/>
    </xf>
    <xf numFmtId="49" fontId="34" fillId="0" borderId="0" xfId="0" applyNumberFormat="1" applyFont="1" applyFill="1" applyBorder="1" applyAlignment="1">
      <alignment horizontal="center" vertical="top"/>
    </xf>
    <xf numFmtId="0" fontId="34" fillId="0" borderId="0" xfId="0" applyFont="1" applyFill="1" applyBorder="1" applyAlignment="1">
      <alignment vertical="top"/>
    </xf>
    <xf numFmtId="0" fontId="34" fillId="0" borderId="0" xfId="0" applyFont="1" applyFill="1" applyBorder="1" applyAlignment="1">
      <alignment horizontal="right" vertical="top"/>
    </xf>
    <xf numFmtId="0" fontId="0" fillId="0" borderId="0" xfId="0" applyFont="1" applyFill="1" applyAlignment="1">
      <alignment vertical="top"/>
    </xf>
    <xf numFmtId="166" fontId="0" fillId="0" borderId="0" xfId="45" applyNumberFormat="1" applyFont="1" applyFill="1" applyAlignment="1">
      <alignment vertical="top"/>
    </xf>
    <xf numFmtId="43" fontId="0" fillId="0" borderId="0" xfId="45" applyFont="1" applyFill="1" applyAlignment="1">
      <alignment vertical="top"/>
    </xf>
    <xf numFmtId="170" fontId="0" fillId="0" borderId="0" xfId="45" applyNumberFormat="1" applyFont="1" applyFill="1" applyAlignment="1">
      <alignment horizontal="right" vertical="top"/>
    </xf>
    <xf numFmtId="0" fontId="0" fillId="0" borderId="0" xfId="0" applyFont="1" applyFill="1" applyAlignment="1">
      <alignment horizontal="center" vertical="top"/>
    </xf>
    <xf numFmtId="0" fontId="0" fillId="0" borderId="0" xfId="0" applyFont="1" applyFill="1" applyAlignment="1">
      <alignment horizontal="left" vertical="top"/>
    </xf>
    <xf numFmtId="43" fontId="0" fillId="0" borderId="0" xfId="45" applyFont="1" applyFill="1" applyAlignment="1">
      <alignment vertical="top" wrapText="1"/>
    </xf>
    <xf numFmtId="0" fontId="0" fillId="0" borderId="0" xfId="0" applyFont="1" applyFill="1" applyAlignment="1">
      <alignment vertical="top" wrapText="1"/>
    </xf>
    <xf numFmtId="170" fontId="0" fillId="0" borderId="0" xfId="45" applyNumberFormat="1" applyFont="1" applyFill="1" applyAlignment="1">
      <alignment vertical="top"/>
    </xf>
    <xf numFmtId="0" fontId="0" fillId="0" borderId="10" xfId="0" applyFont="1" applyFill="1" applyBorder="1" applyAlignment="1">
      <alignment vertical="top" wrapText="1"/>
    </xf>
    <xf numFmtId="43" fontId="0" fillId="0" borderId="10" xfId="45" applyFont="1" applyFill="1" applyBorder="1" applyAlignment="1">
      <alignment vertical="top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0" fontId="0" fillId="0" borderId="20" xfId="0" applyFont="1" applyFill="1" applyBorder="1" applyAlignment="1">
      <alignment horizontal="left" vertical="top" wrapText="1"/>
    </xf>
    <xf numFmtId="0" fontId="0" fillId="0" borderId="20" xfId="0" applyFont="1" applyFill="1" applyBorder="1" applyAlignment="1">
      <alignment vertical="top" wrapText="1"/>
    </xf>
    <xf numFmtId="0" fontId="25" fillId="0" borderId="20" xfId="0" applyFont="1" applyFill="1" applyBorder="1" applyAlignment="1">
      <alignment horizontal="center" vertical="top" wrapText="1"/>
    </xf>
    <xf numFmtId="0" fontId="25" fillId="0" borderId="20" xfId="0" applyFont="1" applyFill="1" applyBorder="1" applyAlignment="1">
      <alignment horizontal="left" vertical="top" wrapText="1"/>
    </xf>
    <xf numFmtId="164" fontId="25" fillId="0" borderId="20" xfId="0" applyNumberFormat="1" applyFont="1" applyFill="1" applyBorder="1" applyAlignment="1">
      <alignment vertical="top"/>
    </xf>
    <xf numFmtId="0" fontId="25" fillId="0" borderId="0" xfId="0" applyFont="1" applyFill="1" applyAlignment="1">
      <alignment vertical="top"/>
    </xf>
    <xf numFmtId="0" fontId="31" fillId="0" borderId="0" xfId="0" applyFont="1" applyFill="1" applyAlignment="1">
      <alignment horizontal="left" vertical="top"/>
    </xf>
    <xf numFmtId="0" fontId="34" fillId="0" borderId="20" xfId="0" applyFont="1" applyFill="1" applyBorder="1" applyAlignment="1">
      <alignment horizontal="center" vertical="top" wrapText="1"/>
    </xf>
    <xf numFmtId="0" fontId="34" fillId="0" borderId="20" xfId="0" applyFont="1" applyFill="1" applyBorder="1" applyAlignment="1">
      <alignment horizontal="left" vertical="top" wrapText="1"/>
    </xf>
    <xf numFmtId="164" fontId="34" fillId="0" borderId="20" xfId="0" applyNumberFormat="1" applyFont="1" applyFill="1" applyBorder="1" applyAlignment="1">
      <alignment vertical="top"/>
    </xf>
    <xf numFmtId="0" fontId="47" fillId="0" borderId="20" xfId="0" applyFont="1" applyFill="1" applyBorder="1" applyAlignment="1">
      <alignment horizontal="left" vertical="top" wrapText="1"/>
    </xf>
    <xf numFmtId="0" fontId="47" fillId="0" borderId="20" xfId="0" applyFont="1" applyFill="1" applyBorder="1" applyAlignment="1">
      <alignment vertical="top" wrapText="1"/>
    </xf>
    <xf numFmtId="0" fontId="47" fillId="0" borderId="0" xfId="0" applyFont="1" applyFill="1" applyAlignment="1">
      <alignment vertical="top"/>
    </xf>
    <xf numFmtId="0" fontId="0" fillId="0" borderId="0" xfId="0" applyFont="1" applyFill="1" applyAlignment="1"/>
    <xf numFmtId="166" fontId="0" fillId="0" borderId="0" xfId="45" applyNumberFormat="1" applyFont="1" applyFill="1"/>
    <xf numFmtId="43" fontId="0" fillId="0" borderId="0" xfId="45" applyFont="1" applyFill="1"/>
    <xf numFmtId="170" fontId="0" fillId="0" borderId="0" xfId="45" applyNumberFormat="1" applyFont="1" applyFill="1"/>
    <xf numFmtId="0" fontId="31" fillId="0" borderId="20" xfId="0" applyFont="1" applyFill="1" applyBorder="1" applyAlignment="1">
      <alignment horizontal="left" vertical="top" wrapText="1"/>
    </xf>
    <xf numFmtId="0" fontId="31" fillId="0" borderId="20" xfId="0" applyFont="1" applyFill="1" applyBorder="1" applyAlignment="1">
      <alignment vertical="top" wrapText="1"/>
    </xf>
    <xf numFmtId="0" fontId="31" fillId="0" borderId="0" xfId="0" applyFont="1" applyFill="1" applyAlignment="1">
      <alignment vertical="top"/>
    </xf>
    <xf numFmtId="0" fontId="31" fillId="0" borderId="20" xfId="0" applyFont="1" applyFill="1" applyBorder="1" applyAlignment="1">
      <alignment horizontal="center" vertical="top" wrapText="1"/>
    </xf>
    <xf numFmtId="0" fontId="25" fillId="36" borderId="20" xfId="0" applyFont="1" applyFill="1" applyBorder="1" applyAlignment="1">
      <alignment horizontal="center" vertical="top" wrapText="1"/>
    </xf>
    <xf numFmtId="0" fontId="25" fillId="36" borderId="20" xfId="0" applyFont="1" applyFill="1" applyBorder="1" applyAlignment="1">
      <alignment horizontal="left" vertical="top" wrapText="1"/>
    </xf>
    <xf numFmtId="0" fontId="25" fillId="36" borderId="20" xfId="0" applyFont="1" applyFill="1" applyBorder="1" applyAlignment="1">
      <alignment horizontal="center" vertical="top"/>
    </xf>
    <xf numFmtId="0" fontId="25" fillId="0" borderId="31" xfId="0" applyFont="1" applyFill="1" applyBorder="1" applyAlignment="1">
      <alignment horizontal="center" vertical="top" wrapText="1"/>
    </xf>
    <xf numFmtId="0" fontId="25" fillId="0" borderId="31" xfId="0" applyFont="1" applyFill="1" applyBorder="1" applyAlignment="1">
      <alignment vertical="top" wrapText="1"/>
    </xf>
    <xf numFmtId="164" fontId="25" fillId="0" borderId="31" xfId="0" applyNumberFormat="1" applyFont="1" applyFill="1" applyBorder="1" applyAlignment="1">
      <alignment horizontal="center" vertical="top"/>
    </xf>
    <xf numFmtId="0" fontId="0" fillId="0" borderId="0" xfId="0" applyFont="1" applyFill="1" applyBorder="1"/>
    <xf numFmtId="0" fontId="0" fillId="0" borderId="0" xfId="0" applyFont="1" applyFill="1" applyBorder="1" applyAlignment="1"/>
    <xf numFmtId="43" fontId="0" fillId="0" borderId="0" xfId="45" applyFont="1" applyFill="1" applyBorder="1" applyAlignment="1">
      <alignment vertical="top" wrapText="1"/>
    </xf>
    <xf numFmtId="0" fontId="51" fillId="36" borderId="20" xfId="0" applyFont="1" applyFill="1" applyBorder="1" applyAlignment="1">
      <alignment horizontal="center" vertical="center" wrapText="1"/>
    </xf>
    <xf numFmtId="0" fontId="51" fillId="36" borderId="21" xfId="0" applyFont="1" applyFill="1" applyBorder="1" applyAlignment="1">
      <alignment horizontal="center" vertical="center" wrapText="1"/>
    </xf>
    <xf numFmtId="4" fontId="51" fillId="36" borderId="20" xfId="0" applyNumberFormat="1" applyFont="1" applyFill="1" applyBorder="1" applyAlignment="1">
      <alignment horizontal="center" vertical="center" wrapText="1"/>
    </xf>
    <xf numFmtId="49" fontId="34" fillId="0" borderId="20" xfId="0" applyNumberFormat="1" applyFont="1" applyFill="1" applyBorder="1" applyAlignment="1">
      <alignment horizontal="center" vertical="top" wrapText="1"/>
    </xf>
    <xf numFmtId="0" fontId="34" fillId="0" borderId="20" xfId="0" applyFont="1" applyFill="1" applyBorder="1" applyAlignment="1">
      <alignment horizontal="left" vertical="top" wrapText="1" indent="1"/>
    </xf>
    <xf numFmtId="0" fontId="34" fillId="0" borderId="20" xfId="0" applyFont="1" applyFill="1" applyBorder="1" applyAlignment="1">
      <alignment horizontal="right" vertical="top"/>
    </xf>
    <xf numFmtId="49" fontId="31" fillId="0" borderId="20" xfId="0" applyNumberFormat="1" applyFont="1" applyFill="1" applyBorder="1" applyAlignment="1">
      <alignment horizontal="left" vertical="top" wrapText="1"/>
    </xf>
    <xf numFmtId="0" fontId="31" fillId="0" borderId="20" xfId="0" applyFont="1" applyFill="1" applyBorder="1" applyAlignment="1">
      <alignment horizontal="right" vertical="top"/>
    </xf>
    <xf numFmtId="4" fontId="0" fillId="0" borderId="20" xfId="45" applyNumberFormat="1" applyFont="1" applyFill="1" applyBorder="1" applyAlignment="1">
      <alignment horizontal="right" wrapText="1"/>
    </xf>
    <xf numFmtId="4" fontId="0" fillId="0" borderId="20" xfId="0" applyNumberFormat="1" applyFont="1" applyFill="1" applyBorder="1" applyAlignment="1">
      <alignment horizontal="right"/>
    </xf>
    <xf numFmtId="4" fontId="25" fillId="0" borderId="20" xfId="0" applyNumberFormat="1" applyFont="1" applyFill="1" applyBorder="1" applyAlignment="1">
      <alignment horizontal="right"/>
    </xf>
    <xf numFmtId="4" fontId="25" fillId="0" borderId="20" xfId="45" applyNumberFormat="1" applyFont="1" applyFill="1" applyBorder="1" applyAlignment="1">
      <alignment horizontal="right"/>
    </xf>
    <xf numFmtId="4" fontId="34" fillId="0" borderId="20" xfId="45" applyNumberFormat="1" applyFont="1" applyFill="1" applyBorder="1" applyAlignment="1">
      <alignment horizontal="right"/>
    </xf>
    <xf numFmtId="4" fontId="34" fillId="0" borderId="20" xfId="0" applyNumberFormat="1" applyFont="1" applyFill="1" applyBorder="1" applyAlignment="1">
      <alignment horizontal="right"/>
    </xf>
    <xf numFmtId="4" fontId="47" fillId="0" borderId="20" xfId="45" applyNumberFormat="1" applyFont="1" applyFill="1" applyBorder="1" applyAlignment="1">
      <alignment horizontal="right" wrapText="1"/>
    </xf>
    <xf numFmtId="4" fontId="47" fillId="0" borderId="20" xfId="0" applyNumberFormat="1" applyFont="1" applyFill="1" applyBorder="1" applyAlignment="1">
      <alignment horizontal="right"/>
    </xf>
    <xf numFmtId="4" fontId="31" fillId="0" borderId="20" xfId="0" applyNumberFormat="1" applyFont="1" applyFill="1" applyBorder="1" applyAlignment="1">
      <alignment horizontal="right"/>
    </xf>
    <xf numFmtId="4" fontId="31" fillId="0" borderId="20" xfId="45" applyNumberFormat="1" applyFont="1" applyFill="1" applyBorder="1" applyAlignment="1">
      <alignment horizontal="right"/>
    </xf>
    <xf numFmtId="4" fontId="31" fillId="0" borderId="20" xfId="45" applyNumberFormat="1" applyFont="1" applyFill="1" applyBorder="1" applyAlignment="1">
      <alignment horizontal="right" wrapText="1"/>
    </xf>
    <xf numFmtId="4" fontId="25" fillId="36" borderId="20" xfId="0" applyNumberFormat="1" applyFont="1" applyFill="1" applyBorder="1" applyAlignment="1">
      <alignment horizontal="right"/>
    </xf>
    <xf numFmtId="4" fontId="25" fillId="36" borderId="20" xfId="1" applyNumberFormat="1" applyFont="1" applyFill="1" applyBorder="1" applyAlignment="1">
      <alignment horizontal="right"/>
    </xf>
    <xf numFmtId="4" fontId="25" fillId="0" borderId="31" xfId="0" applyNumberFormat="1" applyFont="1" applyFill="1" applyBorder="1" applyAlignment="1">
      <alignment horizontal="right"/>
    </xf>
    <xf numFmtId="4" fontId="25" fillId="0" borderId="31" xfId="45" applyNumberFormat="1" applyFont="1" applyFill="1" applyBorder="1" applyAlignment="1">
      <alignment horizontal="right"/>
    </xf>
    <xf numFmtId="4" fontId="25" fillId="0" borderId="0" xfId="0" applyNumberFormat="1" applyFont="1" applyFill="1" applyAlignment="1">
      <alignment horizontal="right"/>
    </xf>
    <xf numFmtId="4" fontId="0" fillId="0" borderId="0" xfId="45" applyNumberFormat="1" applyFont="1" applyFill="1" applyBorder="1" applyAlignment="1">
      <alignment horizontal="right"/>
    </xf>
    <xf numFmtId="4" fontId="0" fillId="0" borderId="0" xfId="0" applyNumberFormat="1" applyFont="1" applyFill="1" applyAlignment="1">
      <alignment horizontal="right"/>
    </xf>
    <xf numFmtId="4" fontId="0" fillId="0" borderId="0" xfId="45" applyNumberFormat="1" applyFont="1" applyFill="1" applyAlignment="1">
      <alignment horizontal="right"/>
    </xf>
    <xf numFmtId="0" fontId="29" fillId="0" borderId="0" xfId="43" applyFont="1" applyFill="1" applyAlignment="1">
      <alignment vertical="top" wrapText="1"/>
    </xf>
    <xf numFmtId="0" fontId="43" fillId="36" borderId="24" xfId="43" applyFont="1" applyFill="1" applyBorder="1" applyAlignment="1">
      <alignment horizontal="center" vertical="center" wrapText="1"/>
    </xf>
    <xf numFmtId="0" fontId="31" fillId="36" borderId="24" xfId="0" applyFont="1" applyFill="1" applyBorder="1" applyAlignment="1">
      <alignment horizontal="center" vertical="center" wrapText="1"/>
    </xf>
    <xf numFmtId="0" fontId="31" fillId="36" borderId="16" xfId="0" applyFont="1" applyFill="1" applyBorder="1" applyAlignment="1">
      <alignment horizontal="center" vertical="center" wrapText="1"/>
    </xf>
    <xf numFmtId="49" fontId="42" fillId="0" borderId="0" xfId="43" applyNumberFormat="1" applyFont="1" applyAlignment="1">
      <alignment horizontal="center" vertical="center"/>
    </xf>
    <xf numFmtId="49" fontId="42" fillId="33" borderId="16" xfId="43" applyNumberFormat="1" applyFont="1" applyFill="1" applyBorder="1" applyAlignment="1">
      <alignment horizontal="center" vertical="center"/>
    </xf>
    <xf numFmtId="49" fontId="43" fillId="36" borderId="16" xfId="43" applyNumberFormat="1" applyFont="1" applyFill="1" applyBorder="1" applyAlignment="1">
      <alignment horizontal="center" vertical="center"/>
    </xf>
    <xf numFmtId="49" fontId="42" fillId="33" borderId="0" xfId="43" applyNumberFormat="1" applyFont="1" applyFill="1" applyAlignment="1">
      <alignment horizontal="center" vertical="center"/>
    </xf>
    <xf numFmtId="0" fontId="52" fillId="0" borderId="0" xfId="0" applyFont="1" applyAlignment="1">
      <alignment horizontal="center"/>
    </xf>
    <xf numFmtId="0" fontId="30" fillId="0" borderId="21" xfId="43" applyFont="1" applyFill="1" applyBorder="1" applyAlignment="1">
      <alignment horizontal="center" vertical="top" wrapText="1"/>
    </xf>
    <xf numFmtId="0" fontId="29" fillId="0" borderId="21" xfId="43" applyFont="1" applyFill="1" applyBorder="1" applyAlignment="1">
      <alignment horizontal="center" vertical="top" wrapText="1"/>
    </xf>
    <xf numFmtId="0" fontId="52" fillId="0" borderId="0" xfId="0" applyFont="1"/>
    <xf numFmtId="0" fontId="29" fillId="0" borderId="0" xfId="0" applyFont="1"/>
    <xf numFmtId="0" fontId="53" fillId="0" borderId="0" xfId="0" applyFont="1"/>
    <xf numFmtId="49" fontId="43" fillId="36" borderId="32" xfId="43" applyNumberFormat="1" applyFont="1" applyFill="1" applyBorder="1" applyAlignment="1">
      <alignment horizontal="center" vertical="center" wrapText="1"/>
    </xf>
    <xf numFmtId="0" fontId="43" fillId="36" borderId="33" xfId="43" applyFont="1" applyFill="1" applyBorder="1" applyAlignment="1">
      <alignment horizontal="center" vertical="center" wrapText="1"/>
    </xf>
    <xf numFmtId="0" fontId="43" fillId="35" borderId="20" xfId="43" applyFont="1" applyFill="1" applyBorder="1" applyAlignment="1">
      <alignment horizontal="center"/>
    </xf>
    <xf numFmtId="3" fontId="30" fillId="36" borderId="24" xfId="0" applyNumberFormat="1" applyFont="1" applyFill="1" applyBorder="1" applyAlignment="1">
      <alignment horizontal="center" vertical="center" wrapText="1"/>
    </xf>
    <xf numFmtId="49" fontId="43" fillId="35" borderId="20" xfId="43" applyNumberFormat="1" applyFont="1" applyFill="1" applyBorder="1" applyAlignment="1">
      <alignment horizontal="center" vertical="center"/>
    </xf>
    <xf numFmtId="49" fontId="43" fillId="39" borderId="20" xfId="43" applyNumberFormat="1" applyFont="1" applyFill="1" applyBorder="1" applyAlignment="1">
      <alignment horizontal="center" vertical="center"/>
    </xf>
    <xf numFmtId="4" fontId="42" fillId="33" borderId="20" xfId="52" applyNumberFormat="1" applyFont="1" applyFill="1" applyBorder="1" applyAlignment="1">
      <alignment horizontal="center" vertical="center"/>
    </xf>
    <xf numFmtId="4" fontId="43" fillId="33" borderId="20" xfId="43" applyNumberFormat="1" applyFont="1" applyFill="1" applyBorder="1" applyAlignment="1">
      <alignment horizontal="center" vertical="center"/>
    </xf>
    <xf numFmtId="4" fontId="42" fillId="33" borderId="17" xfId="52" applyNumberFormat="1" applyFont="1" applyFill="1" applyBorder="1" applyAlignment="1">
      <alignment horizontal="center" vertical="center"/>
    </xf>
    <xf numFmtId="4" fontId="43" fillId="36" borderId="17" xfId="43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left" wrapText="1"/>
    </xf>
    <xf numFmtId="0" fontId="30" fillId="36" borderId="20" xfId="0" applyFont="1" applyFill="1" applyBorder="1" applyAlignment="1">
      <alignment horizontal="center" vertical="center" wrapText="1"/>
    </xf>
    <xf numFmtId="0" fontId="30" fillId="0" borderId="0" xfId="43" applyFont="1" applyAlignment="1">
      <alignment horizontal="center" wrapText="1"/>
    </xf>
    <xf numFmtId="0" fontId="43" fillId="0" borderId="0" xfId="43" applyFont="1" applyAlignment="1">
      <alignment horizontal="center" vertical="top" wrapText="1"/>
    </xf>
    <xf numFmtId="49" fontId="43" fillId="36" borderId="24" xfId="43" applyNumberFormat="1" applyFont="1" applyFill="1" applyBorder="1" applyAlignment="1">
      <alignment horizontal="center" vertical="center" wrapText="1"/>
    </xf>
    <xf numFmtId="49" fontId="43" fillId="36" borderId="25" xfId="43" applyNumberFormat="1" applyFont="1" applyFill="1" applyBorder="1" applyAlignment="1">
      <alignment horizontal="center" vertical="center" wrapText="1"/>
    </xf>
    <xf numFmtId="0" fontId="43" fillId="36" borderId="24" xfId="43" applyFont="1" applyFill="1" applyBorder="1" applyAlignment="1">
      <alignment horizontal="center" vertical="center" wrapText="1"/>
    </xf>
    <xf numFmtId="0" fontId="43" fillId="36" borderId="25" xfId="43" applyFont="1" applyFill="1" applyBorder="1" applyAlignment="1">
      <alignment horizontal="center" vertical="center" wrapText="1"/>
    </xf>
    <xf numFmtId="0" fontId="43" fillId="36" borderId="16" xfId="43" applyFont="1" applyFill="1" applyBorder="1" applyAlignment="1">
      <alignment horizontal="center" vertical="center" wrapText="1"/>
    </xf>
    <xf numFmtId="0" fontId="29" fillId="0" borderId="0" xfId="43" applyFont="1" applyFill="1" applyAlignment="1">
      <alignment horizontal="left" vertical="top" wrapText="1"/>
    </xf>
    <xf numFmtId="0" fontId="29" fillId="0" borderId="0" xfId="43" applyFont="1" applyFill="1" applyAlignment="1">
      <alignment horizontal="center" wrapText="1"/>
    </xf>
    <xf numFmtId="0" fontId="29" fillId="0" borderId="0" xfId="43" applyFont="1" applyFill="1" applyAlignment="1">
      <alignment horizontal="center" vertical="top" wrapText="1"/>
    </xf>
    <xf numFmtId="49" fontId="29" fillId="36" borderId="20" xfId="43" applyNumberFormat="1" applyFont="1" applyFill="1" applyBorder="1" applyAlignment="1">
      <alignment horizontal="center" vertical="center" wrapText="1"/>
    </xf>
    <xf numFmtId="0" fontId="30" fillId="36" borderId="20" xfId="43" applyFont="1" applyFill="1" applyBorder="1" applyAlignment="1">
      <alignment horizontal="center" vertical="center" wrapText="1"/>
    </xf>
    <xf numFmtId="0" fontId="44" fillId="36" borderId="20" xfId="0" applyFont="1" applyFill="1" applyBorder="1" applyAlignment="1">
      <alignment horizontal="center" vertical="center" wrapText="1"/>
    </xf>
    <xf numFmtId="0" fontId="44" fillId="36" borderId="21" xfId="0" applyFont="1" applyFill="1" applyBorder="1" applyAlignment="1">
      <alignment horizontal="center" vertical="center" wrapText="1"/>
    </xf>
    <xf numFmtId="4" fontId="44" fillId="36" borderId="20" xfId="0" applyNumberFormat="1" applyFont="1" applyFill="1" applyBorder="1" applyAlignment="1">
      <alignment horizontal="center" vertical="center" wrapText="1"/>
    </xf>
    <xf numFmtId="4" fontId="51" fillId="36" borderId="21" xfId="0" applyNumberFormat="1" applyFont="1" applyFill="1" applyBorder="1" applyAlignment="1">
      <alignment horizontal="center" vertical="center" wrapText="1"/>
    </xf>
    <xf numFmtId="4" fontId="51" fillId="36" borderId="22" xfId="0" applyNumberFormat="1" applyFont="1" applyFill="1" applyBorder="1" applyAlignment="1">
      <alignment horizontal="center" vertical="center" wrapText="1"/>
    </xf>
    <xf numFmtId="4" fontId="51" fillId="36" borderId="18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top" wrapText="1"/>
    </xf>
    <xf numFmtId="49" fontId="29" fillId="36" borderId="24" xfId="43" applyNumberFormat="1" applyFont="1" applyFill="1" applyBorder="1" applyAlignment="1">
      <alignment horizontal="center" vertical="center" wrapText="1"/>
    </xf>
    <xf numFmtId="49" fontId="29" fillId="36" borderId="16" xfId="43" applyNumberFormat="1" applyFont="1" applyFill="1" applyBorder="1" applyAlignment="1">
      <alignment horizontal="center" vertical="center" wrapText="1"/>
    </xf>
    <xf numFmtId="0" fontId="30" fillId="36" borderId="24" xfId="43" applyFont="1" applyFill="1" applyBorder="1" applyAlignment="1">
      <alignment horizontal="center" vertical="center" wrapText="1"/>
    </xf>
    <xf numFmtId="0" fontId="30" fillId="36" borderId="16" xfId="43" applyFont="1" applyFill="1" applyBorder="1" applyAlignment="1">
      <alignment horizontal="center" vertical="center" wrapText="1"/>
    </xf>
    <xf numFmtId="0" fontId="51" fillId="36" borderId="21" xfId="0" applyFont="1" applyFill="1" applyBorder="1" applyAlignment="1">
      <alignment horizontal="center" vertical="center" wrapText="1"/>
    </xf>
    <xf numFmtId="0" fontId="51" fillId="36" borderId="18" xfId="0" applyFont="1" applyFill="1" applyBorder="1" applyAlignment="1">
      <alignment horizontal="center" vertical="center" wrapText="1"/>
    </xf>
    <xf numFmtId="0" fontId="29" fillId="33" borderId="0" xfId="43" applyFont="1" applyFill="1" applyAlignment="1">
      <alignment horizontal="left" vertical="top" wrapText="1"/>
    </xf>
    <xf numFmtId="0" fontId="29" fillId="33" borderId="0" xfId="43" applyFont="1" applyFill="1" applyAlignment="1">
      <alignment horizontal="center" wrapText="1"/>
    </xf>
    <xf numFmtId="0" fontId="34" fillId="33" borderId="0" xfId="0" applyFont="1" applyFill="1" applyAlignment="1">
      <alignment horizontal="center" vertical="top" wrapText="1"/>
    </xf>
    <xf numFmtId="0" fontId="29" fillId="33" borderId="0" xfId="0" applyFont="1" applyFill="1" applyAlignment="1">
      <alignment horizontal="center" vertical="top"/>
    </xf>
    <xf numFmtId="0" fontId="44" fillId="36" borderId="18" xfId="0" applyFont="1" applyFill="1" applyBorder="1" applyAlignment="1">
      <alignment horizontal="center" vertical="center" wrapText="1"/>
    </xf>
    <xf numFmtId="4" fontId="44" fillId="36" borderId="21" xfId="0" applyNumberFormat="1" applyFont="1" applyFill="1" applyBorder="1" applyAlignment="1">
      <alignment horizontal="center" vertical="center" wrapText="1"/>
    </xf>
    <xf numFmtId="4" fontId="44" fillId="36" borderId="22" xfId="0" applyNumberFormat="1" applyFont="1" applyFill="1" applyBorder="1" applyAlignment="1">
      <alignment horizontal="center" vertical="center" wrapText="1"/>
    </xf>
    <xf numFmtId="4" fontId="44" fillId="36" borderId="18" xfId="0" applyNumberFormat="1" applyFont="1" applyFill="1" applyBorder="1" applyAlignment="1">
      <alignment horizontal="center" vertical="center" wrapText="1"/>
    </xf>
    <xf numFmtId="0" fontId="29" fillId="33" borderId="0" xfId="43" applyFont="1" applyFill="1" applyAlignment="1">
      <alignment horizontal="center" vertical="top" wrapText="1"/>
    </xf>
    <xf numFmtId="0" fontId="29" fillId="36" borderId="20" xfId="43" applyFont="1" applyFill="1" applyBorder="1" applyAlignment="1">
      <alignment horizontal="center" vertical="center" wrapText="1"/>
    </xf>
    <xf numFmtId="0" fontId="30" fillId="36" borderId="27" xfId="43" applyFont="1" applyFill="1" applyBorder="1" applyAlignment="1">
      <alignment horizontal="center" vertical="center" wrapText="1"/>
    </xf>
    <xf numFmtId="0" fontId="30" fillId="36" borderId="13" xfId="43" applyFont="1" applyFill="1" applyBorder="1" applyAlignment="1">
      <alignment horizontal="center" vertical="center" wrapText="1"/>
    </xf>
    <xf numFmtId="0" fontId="30" fillId="36" borderId="21" xfId="43" applyFont="1" applyFill="1" applyBorder="1" applyAlignment="1">
      <alignment horizontal="center" vertical="center" wrapText="1"/>
    </xf>
    <xf numFmtId="0" fontId="44" fillId="36" borderId="28" xfId="0" applyFont="1" applyFill="1" applyBorder="1" applyAlignment="1">
      <alignment horizontal="center" vertical="center" wrapText="1"/>
    </xf>
    <xf numFmtId="0" fontId="44" fillId="36" borderId="22" xfId="0" applyFont="1" applyFill="1" applyBorder="1" applyAlignment="1">
      <alignment horizontal="center" vertical="center" wrapText="1"/>
    </xf>
    <xf numFmtId="0" fontId="30" fillId="36" borderId="29" xfId="43" applyFont="1" applyFill="1" applyBorder="1" applyAlignment="1">
      <alignment horizontal="center" vertical="center" wrapText="1"/>
    </xf>
    <xf numFmtId="0" fontId="30" fillId="36" borderId="30" xfId="43" applyFont="1" applyFill="1" applyBorder="1" applyAlignment="1">
      <alignment horizontal="center" vertical="center" wrapText="1"/>
    </xf>
    <xf numFmtId="0" fontId="29" fillId="0" borderId="0" xfId="43" applyFont="1" applyAlignment="1">
      <alignment horizontal="left" vertical="center" wrapText="1"/>
    </xf>
    <xf numFmtId="0" fontId="29" fillId="0" borderId="0" xfId="43" applyFont="1" applyAlignment="1">
      <alignment horizontal="center" vertical="center" wrapText="1"/>
    </xf>
    <xf numFmtId="0" fontId="31" fillId="36" borderId="24" xfId="0" applyFont="1" applyFill="1" applyBorder="1" applyAlignment="1">
      <alignment horizontal="center" vertical="center" wrapText="1"/>
    </xf>
    <xf numFmtId="0" fontId="31" fillId="36" borderId="16" xfId="0" applyFont="1" applyFill="1" applyBorder="1" applyAlignment="1">
      <alignment horizontal="center" vertical="center" wrapText="1"/>
    </xf>
    <xf numFmtId="0" fontId="31" fillId="36" borderId="20" xfId="0" applyFont="1" applyFill="1" applyBorder="1" applyAlignment="1">
      <alignment horizontal="center" vertical="center" wrapText="1"/>
    </xf>
    <xf numFmtId="0" fontId="31" fillId="36" borderId="21" xfId="0" applyFont="1" applyFill="1" applyBorder="1" applyAlignment="1">
      <alignment horizontal="center" vertical="center" wrapText="1"/>
    </xf>
    <xf numFmtId="0" fontId="31" fillId="36" borderId="22" xfId="0" applyFont="1" applyFill="1" applyBorder="1" applyAlignment="1">
      <alignment horizontal="center" vertical="center" wrapText="1"/>
    </xf>
    <xf numFmtId="0" fontId="31" fillId="36" borderId="18" xfId="0" applyFont="1" applyFill="1" applyBorder="1" applyAlignment="1">
      <alignment horizontal="center" vertical="center" wrapText="1"/>
    </xf>
  </cellXfs>
  <cellStyles count="56">
    <cellStyle name="20% — акцент1" xfId="20" builtinId="30" customBuiltin="1"/>
    <cellStyle name="20% — акцент2" xfId="24" builtinId="34" customBuiltin="1"/>
    <cellStyle name="20% — акцент3" xfId="28" builtinId="38" customBuiltin="1"/>
    <cellStyle name="20% — акцент4" xfId="32" builtinId="42" customBuiltin="1"/>
    <cellStyle name="20% — акцент5" xfId="36" builtinId="46" customBuiltin="1"/>
    <cellStyle name="20% — акцент6" xfId="40" builtinId="50" customBuiltin="1"/>
    <cellStyle name="40% — акцент1" xfId="21" builtinId="31" customBuiltin="1"/>
    <cellStyle name="40% — акцент2" xfId="25" builtinId="35" customBuiltin="1"/>
    <cellStyle name="40% — акцент3" xfId="29" builtinId="39" customBuiltin="1"/>
    <cellStyle name="40% — акцент4" xfId="33" builtinId="43" customBuiltin="1"/>
    <cellStyle name="40% — акцент5" xfId="37" builtinId="47" customBuiltin="1"/>
    <cellStyle name="40% — акцент6" xfId="41" builtinId="51" customBuiltin="1"/>
    <cellStyle name="60% — акцент1" xfId="22" builtinId="32" customBuiltin="1"/>
    <cellStyle name="60% — акцент2" xfId="26" builtinId="36" customBuiltin="1"/>
    <cellStyle name="60% — акцент3" xfId="30" builtinId="40" customBuiltin="1"/>
    <cellStyle name="60% — акцент4" xfId="34" builtinId="44" customBuiltin="1"/>
    <cellStyle name="60% — акцент5" xfId="38" builtinId="48" customBuiltin="1"/>
    <cellStyle name="60% —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Денежный" xfId="55" builtinId="4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Обычный 2" xfId="43" xr:uid="{6A1F4E37-462E-4508-9396-A87E242E9B1A}"/>
    <cellStyle name="Обычный 3" xfId="48" xr:uid="{FC41A107-E53F-4D15-BAD2-66CB982042A4}"/>
    <cellStyle name="Обычный 4" xfId="53" xr:uid="{579BF2D6-C590-4772-AF36-A30614268E15}"/>
    <cellStyle name="Обычный_ФУНДАМЕНТ ОГРАЖДЕНИЯ 01=ОБЩЕСТР" xfId="46" xr:uid="{B607EEC7-3343-44BB-9137-7CF4FF6D8921}"/>
    <cellStyle name="Плохой" xfId="8" builtinId="27" customBuiltin="1"/>
    <cellStyle name="Пояснение" xfId="17" builtinId="53" customBuiltin="1"/>
    <cellStyle name="Примечание" xfId="16" builtinId="10" customBuiltin="1"/>
    <cellStyle name="Связанная ячейка" xfId="13" builtinId="24" customBuiltin="1"/>
    <cellStyle name="Текст предупреждения" xfId="15" builtinId="11" customBuiltin="1"/>
    <cellStyle name="Финансовый" xfId="1" builtinId="3"/>
    <cellStyle name="Финансовый 2" xfId="44" xr:uid="{BF1A8592-C2C4-4D24-A548-6030CA5F5AEF}"/>
    <cellStyle name="Финансовый 2 2" xfId="50" xr:uid="{EE9AE006-BB75-476F-B775-1435E3C08FA0}"/>
    <cellStyle name="Финансовый 2 3" xfId="51" xr:uid="{CAD37302-98F5-4704-A7AB-632DCC2A3CF5}"/>
    <cellStyle name="Финансовый 3" xfId="45" xr:uid="{76AE537B-7D74-4365-B955-A144F82280DA}"/>
    <cellStyle name="Финансовый 4" xfId="47" xr:uid="{CBD2C674-297A-49D8-A724-3F43346A6601}"/>
    <cellStyle name="Финансовый 4 2" xfId="54" xr:uid="{7B9DB631-9551-4FCF-88CC-9BFAF90FB196}"/>
    <cellStyle name="Финансовый 5" xfId="49" xr:uid="{4A90DBE6-21F9-4B17-92AB-A6CCB3A7DE47}"/>
    <cellStyle name="Финансовый 6" xfId="52" xr:uid="{DDF6FFF6-7276-4936-BFA3-79964ED6B659}"/>
    <cellStyle name="Хороший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Telegram%20Desktop/&#1085;&#1072;&#1082;&#1086;&#1087;&#1080;&#1090;&#1077;&#1083;&#1100;&#1085;&#1099;&#1077;_&#1082;&#1086;&#1088;&#1088;&#1077;&#1082;&#1090;&#1080;&#1088;/&#1087;&#1072;&#1088;&#1082;&#1080;&#1085;&#1075;/7406=&#1055;&#1086;&#1076;&#1079;&#1077;&#1084;&#1085;&#1072;&#1103;%20&#1089;&#1090;&#1086;&#1103;&#1085;&#1082;&#1072;/&#1051;&#1080;&#1089;&#1090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D48C1-E3EB-417B-B166-A36D97147117}">
  <sheetPr codeName="Лист2">
    <tabColor theme="5" tint="-0.249977111117893"/>
  </sheetPr>
  <dimension ref="A1:O36"/>
  <sheetViews>
    <sheetView tabSelected="1" zoomScaleNormal="100" workbookViewId="0">
      <selection activeCell="H18" sqref="H18"/>
    </sheetView>
  </sheetViews>
  <sheetFormatPr defaultColWidth="8.6640625" defaultRowHeight="10.199999999999999" x14ac:dyDescent="0.2"/>
  <cols>
    <col min="1" max="1" width="9.6640625" style="586" customWidth="1"/>
    <col min="2" max="2" width="37.6640625" style="124" customWidth="1"/>
    <col min="3" max="3" width="23.33203125" style="124" customWidth="1"/>
    <col min="4" max="4" width="20.6640625" style="124" customWidth="1"/>
    <col min="5" max="6" width="18.44140625" style="124" customWidth="1"/>
    <col min="7" max="7" width="12.44140625" style="124" bestFit="1" customWidth="1"/>
    <col min="8" max="15" width="8.6640625" style="124"/>
    <col min="16" max="243" width="8.6640625" style="110"/>
    <col min="244" max="244" width="6.33203125" style="110" customWidth="1"/>
    <col min="245" max="245" width="35.77734375" style="110" customWidth="1"/>
    <col min="246" max="246" width="12.6640625" style="110" customWidth="1"/>
    <col min="247" max="247" width="12.44140625" style="110" bestFit="1" customWidth="1"/>
    <col min="248" max="248" width="12.109375" style="110" bestFit="1" customWidth="1"/>
    <col min="249" max="249" width="15" style="110" customWidth="1"/>
    <col min="250" max="251" width="12.109375" style="110" bestFit="1" customWidth="1"/>
    <col min="252" max="253" width="12.77734375" style="110" customWidth="1"/>
    <col min="254" max="254" width="9.33203125" style="110" customWidth="1"/>
    <col min="255" max="255" width="10" style="110" customWidth="1"/>
    <col min="256" max="256" width="12.109375" style="110" customWidth="1"/>
    <col min="257" max="258" width="13.109375" style="110" customWidth="1"/>
    <col min="259" max="259" width="13.6640625" style="110" customWidth="1"/>
    <col min="260" max="260" width="13.44140625" style="110" customWidth="1"/>
    <col min="261" max="261" width="18.44140625" style="110" customWidth="1"/>
    <col min="262" max="262" width="15.109375" style="110" bestFit="1" customWidth="1"/>
    <col min="263" max="263" width="12.44140625" style="110" bestFit="1" customWidth="1"/>
    <col min="264" max="499" width="8.6640625" style="110"/>
    <col min="500" max="500" width="6.33203125" style="110" customWidth="1"/>
    <col min="501" max="501" width="35.77734375" style="110" customWidth="1"/>
    <col min="502" max="502" width="12.6640625" style="110" customWidth="1"/>
    <col min="503" max="503" width="12.44140625" style="110" bestFit="1" customWidth="1"/>
    <col min="504" max="504" width="12.109375" style="110" bestFit="1" customWidth="1"/>
    <col min="505" max="505" width="15" style="110" customWidth="1"/>
    <col min="506" max="507" width="12.109375" style="110" bestFit="1" customWidth="1"/>
    <col min="508" max="509" width="12.77734375" style="110" customWidth="1"/>
    <col min="510" max="510" width="9.33203125" style="110" customWidth="1"/>
    <col min="511" max="511" width="10" style="110" customWidth="1"/>
    <col min="512" max="512" width="12.109375" style="110" customWidth="1"/>
    <col min="513" max="514" width="13.109375" style="110" customWidth="1"/>
    <col min="515" max="515" width="13.6640625" style="110" customWidth="1"/>
    <col min="516" max="516" width="13.44140625" style="110" customWidth="1"/>
    <col min="517" max="517" width="18.44140625" style="110" customWidth="1"/>
    <col min="518" max="518" width="15.109375" style="110" bestFit="1" customWidth="1"/>
    <col min="519" max="519" width="12.44140625" style="110" bestFit="1" customWidth="1"/>
    <col min="520" max="755" width="8.6640625" style="110"/>
    <col min="756" max="756" width="6.33203125" style="110" customWidth="1"/>
    <col min="757" max="757" width="35.77734375" style="110" customWidth="1"/>
    <col min="758" max="758" width="12.6640625" style="110" customWidth="1"/>
    <col min="759" max="759" width="12.44140625" style="110" bestFit="1" customWidth="1"/>
    <col min="760" max="760" width="12.109375" style="110" bestFit="1" customWidth="1"/>
    <col min="761" max="761" width="15" style="110" customWidth="1"/>
    <col min="762" max="763" width="12.109375" style="110" bestFit="1" customWidth="1"/>
    <col min="764" max="765" width="12.77734375" style="110" customWidth="1"/>
    <col min="766" max="766" width="9.33203125" style="110" customWidth="1"/>
    <col min="767" max="767" width="10" style="110" customWidth="1"/>
    <col min="768" max="768" width="12.109375" style="110" customWidth="1"/>
    <col min="769" max="770" width="13.109375" style="110" customWidth="1"/>
    <col min="771" max="771" width="13.6640625" style="110" customWidth="1"/>
    <col min="772" max="772" width="13.44140625" style="110" customWidth="1"/>
    <col min="773" max="773" width="18.44140625" style="110" customWidth="1"/>
    <col min="774" max="774" width="15.109375" style="110" bestFit="1" customWidth="1"/>
    <col min="775" max="775" width="12.44140625" style="110" bestFit="1" customWidth="1"/>
    <col min="776" max="1011" width="8.6640625" style="110"/>
    <col min="1012" max="1012" width="6.33203125" style="110" customWidth="1"/>
    <col min="1013" max="1013" width="35.77734375" style="110" customWidth="1"/>
    <col min="1014" max="1014" width="12.6640625" style="110" customWidth="1"/>
    <col min="1015" max="1015" width="12.44140625" style="110" bestFit="1" customWidth="1"/>
    <col min="1016" max="1016" width="12.109375" style="110" bestFit="1" customWidth="1"/>
    <col min="1017" max="1017" width="15" style="110" customWidth="1"/>
    <col min="1018" max="1019" width="12.109375" style="110" bestFit="1" customWidth="1"/>
    <col min="1020" max="1021" width="12.77734375" style="110" customWidth="1"/>
    <col min="1022" max="1022" width="9.33203125" style="110" customWidth="1"/>
    <col min="1023" max="1023" width="10" style="110" customWidth="1"/>
    <col min="1024" max="1024" width="12.109375" style="110" customWidth="1"/>
    <col min="1025" max="1026" width="13.109375" style="110" customWidth="1"/>
    <col min="1027" max="1027" width="13.6640625" style="110" customWidth="1"/>
    <col min="1028" max="1028" width="13.44140625" style="110" customWidth="1"/>
    <col min="1029" max="1029" width="18.44140625" style="110" customWidth="1"/>
    <col min="1030" max="1030" width="15.109375" style="110" bestFit="1" customWidth="1"/>
    <col min="1031" max="1031" width="12.44140625" style="110" bestFit="1" customWidth="1"/>
    <col min="1032" max="1267" width="8.6640625" style="110"/>
    <col min="1268" max="1268" width="6.33203125" style="110" customWidth="1"/>
    <col min="1269" max="1269" width="35.77734375" style="110" customWidth="1"/>
    <col min="1270" max="1270" width="12.6640625" style="110" customWidth="1"/>
    <col min="1271" max="1271" width="12.44140625" style="110" bestFit="1" customWidth="1"/>
    <col min="1272" max="1272" width="12.109375" style="110" bestFit="1" customWidth="1"/>
    <col min="1273" max="1273" width="15" style="110" customWidth="1"/>
    <col min="1274" max="1275" width="12.109375" style="110" bestFit="1" customWidth="1"/>
    <col min="1276" max="1277" width="12.77734375" style="110" customWidth="1"/>
    <col min="1278" max="1278" width="9.33203125" style="110" customWidth="1"/>
    <col min="1279" max="1279" width="10" style="110" customWidth="1"/>
    <col min="1280" max="1280" width="12.109375" style="110" customWidth="1"/>
    <col min="1281" max="1282" width="13.109375" style="110" customWidth="1"/>
    <col min="1283" max="1283" width="13.6640625" style="110" customWidth="1"/>
    <col min="1284" max="1284" width="13.44140625" style="110" customWidth="1"/>
    <col min="1285" max="1285" width="18.44140625" style="110" customWidth="1"/>
    <col min="1286" max="1286" width="15.109375" style="110" bestFit="1" customWidth="1"/>
    <col min="1287" max="1287" width="12.44140625" style="110" bestFit="1" customWidth="1"/>
    <col min="1288" max="1523" width="8.6640625" style="110"/>
    <col min="1524" max="1524" width="6.33203125" style="110" customWidth="1"/>
    <col min="1525" max="1525" width="35.77734375" style="110" customWidth="1"/>
    <col min="1526" max="1526" width="12.6640625" style="110" customWidth="1"/>
    <col min="1527" max="1527" width="12.44140625" style="110" bestFit="1" customWidth="1"/>
    <col min="1528" max="1528" width="12.109375" style="110" bestFit="1" customWidth="1"/>
    <col min="1529" max="1529" width="15" style="110" customWidth="1"/>
    <col min="1530" max="1531" width="12.109375" style="110" bestFit="1" customWidth="1"/>
    <col min="1532" max="1533" width="12.77734375" style="110" customWidth="1"/>
    <col min="1534" max="1534" width="9.33203125" style="110" customWidth="1"/>
    <col min="1535" max="1535" width="10" style="110" customWidth="1"/>
    <col min="1536" max="1536" width="12.109375" style="110" customWidth="1"/>
    <col min="1537" max="1538" width="13.109375" style="110" customWidth="1"/>
    <col min="1539" max="1539" width="13.6640625" style="110" customWidth="1"/>
    <col min="1540" max="1540" width="13.44140625" style="110" customWidth="1"/>
    <col min="1541" max="1541" width="18.44140625" style="110" customWidth="1"/>
    <col min="1542" max="1542" width="15.109375" style="110" bestFit="1" customWidth="1"/>
    <col min="1543" max="1543" width="12.44140625" style="110" bestFit="1" customWidth="1"/>
    <col min="1544" max="1779" width="8.6640625" style="110"/>
    <col min="1780" max="1780" width="6.33203125" style="110" customWidth="1"/>
    <col min="1781" max="1781" width="35.77734375" style="110" customWidth="1"/>
    <col min="1782" max="1782" width="12.6640625" style="110" customWidth="1"/>
    <col min="1783" max="1783" width="12.44140625" style="110" bestFit="1" customWidth="1"/>
    <col min="1784" max="1784" width="12.109375" style="110" bestFit="1" customWidth="1"/>
    <col min="1785" max="1785" width="15" style="110" customWidth="1"/>
    <col min="1786" max="1787" width="12.109375" style="110" bestFit="1" customWidth="1"/>
    <col min="1788" max="1789" width="12.77734375" style="110" customWidth="1"/>
    <col min="1790" max="1790" width="9.33203125" style="110" customWidth="1"/>
    <col min="1791" max="1791" width="10" style="110" customWidth="1"/>
    <col min="1792" max="1792" width="12.109375" style="110" customWidth="1"/>
    <col min="1793" max="1794" width="13.109375" style="110" customWidth="1"/>
    <col min="1795" max="1795" width="13.6640625" style="110" customWidth="1"/>
    <col min="1796" max="1796" width="13.44140625" style="110" customWidth="1"/>
    <col min="1797" max="1797" width="18.44140625" style="110" customWidth="1"/>
    <col min="1798" max="1798" width="15.109375" style="110" bestFit="1" customWidth="1"/>
    <col min="1799" max="1799" width="12.44140625" style="110" bestFit="1" customWidth="1"/>
    <col min="1800" max="2035" width="8.6640625" style="110"/>
    <col min="2036" max="2036" width="6.33203125" style="110" customWidth="1"/>
    <col min="2037" max="2037" width="35.77734375" style="110" customWidth="1"/>
    <col min="2038" max="2038" width="12.6640625" style="110" customWidth="1"/>
    <col min="2039" max="2039" width="12.44140625" style="110" bestFit="1" customWidth="1"/>
    <col min="2040" max="2040" width="12.109375" style="110" bestFit="1" customWidth="1"/>
    <col min="2041" max="2041" width="15" style="110" customWidth="1"/>
    <col min="2042" max="2043" width="12.109375" style="110" bestFit="1" customWidth="1"/>
    <col min="2044" max="2045" width="12.77734375" style="110" customWidth="1"/>
    <col min="2046" max="2046" width="9.33203125" style="110" customWidth="1"/>
    <col min="2047" max="2047" width="10" style="110" customWidth="1"/>
    <col min="2048" max="2048" width="12.109375" style="110" customWidth="1"/>
    <col min="2049" max="2050" width="13.109375" style="110" customWidth="1"/>
    <col min="2051" max="2051" width="13.6640625" style="110" customWidth="1"/>
    <col min="2052" max="2052" width="13.44140625" style="110" customWidth="1"/>
    <col min="2053" max="2053" width="18.44140625" style="110" customWidth="1"/>
    <col min="2054" max="2054" width="15.109375" style="110" bestFit="1" customWidth="1"/>
    <col min="2055" max="2055" width="12.44140625" style="110" bestFit="1" customWidth="1"/>
    <col min="2056" max="2291" width="8.6640625" style="110"/>
    <col min="2292" max="2292" width="6.33203125" style="110" customWidth="1"/>
    <col min="2293" max="2293" width="35.77734375" style="110" customWidth="1"/>
    <col min="2294" max="2294" width="12.6640625" style="110" customWidth="1"/>
    <col min="2295" max="2295" width="12.44140625" style="110" bestFit="1" customWidth="1"/>
    <col min="2296" max="2296" width="12.109375" style="110" bestFit="1" customWidth="1"/>
    <col min="2297" max="2297" width="15" style="110" customWidth="1"/>
    <col min="2298" max="2299" width="12.109375" style="110" bestFit="1" customWidth="1"/>
    <col min="2300" max="2301" width="12.77734375" style="110" customWidth="1"/>
    <col min="2302" max="2302" width="9.33203125" style="110" customWidth="1"/>
    <col min="2303" max="2303" width="10" style="110" customWidth="1"/>
    <col min="2304" max="2304" width="12.109375" style="110" customWidth="1"/>
    <col min="2305" max="2306" width="13.109375" style="110" customWidth="1"/>
    <col min="2307" max="2307" width="13.6640625" style="110" customWidth="1"/>
    <col min="2308" max="2308" width="13.44140625" style="110" customWidth="1"/>
    <col min="2309" max="2309" width="18.44140625" style="110" customWidth="1"/>
    <col min="2310" max="2310" width="15.109375" style="110" bestFit="1" customWidth="1"/>
    <col min="2311" max="2311" width="12.44140625" style="110" bestFit="1" customWidth="1"/>
    <col min="2312" max="2547" width="8.6640625" style="110"/>
    <col min="2548" max="2548" width="6.33203125" style="110" customWidth="1"/>
    <col min="2549" max="2549" width="35.77734375" style="110" customWidth="1"/>
    <col min="2550" max="2550" width="12.6640625" style="110" customWidth="1"/>
    <col min="2551" max="2551" width="12.44140625" style="110" bestFit="1" customWidth="1"/>
    <col min="2552" max="2552" width="12.109375" style="110" bestFit="1" customWidth="1"/>
    <col min="2553" max="2553" width="15" style="110" customWidth="1"/>
    <col min="2554" max="2555" width="12.109375" style="110" bestFit="1" customWidth="1"/>
    <col min="2556" max="2557" width="12.77734375" style="110" customWidth="1"/>
    <col min="2558" max="2558" width="9.33203125" style="110" customWidth="1"/>
    <col min="2559" max="2559" width="10" style="110" customWidth="1"/>
    <col min="2560" max="2560" width="12.109375" style="110" customWidth="1"/>
    <col min="2561" max="2562" width="13.109375" style="110" customWidth="1"/>
    <col min="2563" max="2563" width="13.6640625" style="110" customWidth="1"/>
    <col min="2564" max="2564" width="13.44140625" style="110" customWidth="1"/>
    <col min="2565" max="2565" width="18.44140625" style="110" customWidth="1"/>
    <col min="2566" max="2566" width="15.109375" style="110" bestFit="1" customWidth="1"/>
    <col min="2567" max="2567" width="12.44140625" style="110" bestFit="1" customWidth="1"/>
    <col min="2568" max="2803" width="8.6640625" style="110"/>
    <col min="2804" max="2804" width="6.33203125" style="110" customWidth="1"/>
    <col min="2805" max="2805" width="35.77734375" style="110" customWidth="1"/>
    <col min="2806" max="2806" width="12.6640625" style="110" customWidth="1"/>
    <col min="2807" max="2807" width="12.44140625" style="110" bestFit="1" customWidth="1"/>
    <col min="2808" max="2808" width="12.109375" style="110" bestFit="1" customWidth="1"/>
    <col min="2809" max="2809" width="15" style="110" customWidth="1"/>
    <col min="2810" max="2811" width="12.109375" style="110" bestFit="1" customWidth="1"/>
    <col min="2812" max="2813" width="12.77734375" style="110" customWidth="1"/>
    <col min="2814" max="2814" width="9.33203125" style="110" customWidth="1"/>
    <col min="2815" max="2815" width="10" style="110" customWidth="1"/>
    <col min="2816" max="2816" width="12.109375" style="110" customWidth="1"/>
    <col min="2817" max="2818" width="13.109375" style="110" customWidth="1"/>
    <col min="2819" max="2819" width="13.6640625" style="110" customWidth="1"/>
    <col min="2820" max="2820" width="13.44140625" style="110" customWidth="1"/>
    <col min="2821" max="2821" width="18.44140625" style="110" customWidth="1"/>
    <col min="2822" max="2822" width="15.109375" style="110" bestFit="1" customWidth="1"/>
    <col min="2823" max="2823" width="12.44140625" style="110" bestFit="1" customWidth="1"/>
    <col min="2824" max="3059" width="8.6640625" style="110"/>
    <col min="3060" max="3060" width="6.33203125" style="110" customWidth="1"/>
    <col min="3061" max="3061" width="35.77734375" style="110" customWidth="1"/>
    <col min="3062" max="3062" width="12.6640625" style="110" customWidth="1"/>
    <col min="3063" max="3063" width="12.44140625" style="110" bestFit="1" customWidth="1"/>
    <col min="3064" max="3064" width="12.109375" style="110" bestFit="1" customWidth="1"/>
    <col min="3065" max="3065" width="15" style="110" customWidth="1"/>
    <col min="3066" max="3067" width="12.109375" style="110" bestFit="1" customWidth="1"/>
    <col min="3068" max="3069" width="12.77734375" style="110" customWidth="1"/>
    <col min="3070" max="3070" width="9.33203125" style="110" customWidth="1"/>
    <col min="3071" max="3071" width="10" style="110" customWidth="1"/>
    <col min="3072" max="3072" width="12.109375" style="110" customWidth="1"/>
    <col min="3073" max="3074" width="13.109375" style="110" customWidth="1"/>
    <col min="3075" max="3075" width="13.6640625" style="110" customWidth="1"/>
    <col min="3076" max="3076" width="13.44140625" style="110" customWidth="1"/>
    <col min="3077" max="3077" width="18.44140625" style="110" customWidth="1"/>
    <col min="3078" max="3078" width="15.109375" style="110" bestFit="1" customWidth="1"/>
    <col min="3079" max="3079" width="12.44140625" style="110" bestFit="1" customWidth="1"/>
    <col min="3080" max="3315" width="8.6640625" style="110"/>
    <col min="3316" max="3316" width="6.33203125" style="110" customWidth="1"/>
    <col min="3317" max="3317" width="35.77734375" style="110" customWidth="1"/>
    <col min="3318" max="3318" width="12.6640625" style="110" customWidth="1"/>
    <col min="3319" max="3319" width="12.44140625" style="110" bestFit="1" customWidth="1"/>
    <col min="3320" max="3320" width="12.109375" style="110" bestFit="1" customWidth="1"/>
    <col min="3321" max="3321" width="15" style="110" customWidth="1"/>
    <col min="3322" max="3323" width="12.109375" style="110" bestFit="1" customWidth="1"/>
    <col min="3324" max="3325" width="12.77734375" style="110" customWidth="1"/>
    <col min="3326" max="3326" width="9.33203125" style="110" customWidth="1"/>
    <col min="3327" max="3327" width="10" style="110" customWidth="1"/>
    <col min="3328" max="3328" width="12.109375" style="110" customWidth="1"/>
    <col min="3329" max="3330" width="13.109375" style="110" customWidth="1"/>
    <col min="3331" max="3331" width="13.6640625" style="110" customWidth="1"/>
    <col min="3332" max="3332" width="13.44140625" style="110" customWidth="1"/>
    <col min="3333" max="3333" width="18.44140625" style="110" customWidth="1"/>
    <col min="3334" max="3334" width="15.109375" style="110" bestFit="1" customWidth="1"/>
    <col min="3335" max="3335" width="12.44140625" style="110" bestFit="1" customWidth="1"/>
    <col min="3336" max="3571" width="8.6640625" style="110"/>
    <col min="3572" max="3572" width="6.33203125" style="110" customWidth="1"/>
    <col min="3573" max="3573" width="35.77734375" style="110" customWidth="1"/>
    <col min="3574" max="3574" width="12.6640625" style="110" customWidth="1"/>
    <col min="3575" max="3575" width="12.44140625" style="110" bestFit="1" customWidth="1"/>
    <col min="3576" max="3576" width="12.109375" style="110" bestFit="1" customWidth="1"/>
    <col min="3577" max="3577" width="15" style="110" customWidth="1"/>
    <col min="3578" max="3579" width="12.109375" style="110" bestFit="1" customWidth="1"/>
    <col min="3580" max="3581" width="12.77734375" style="110" customWidth="1"/>
    <col min="3582" max="3582" width="9.33203125" style="110" customWidth="1"/>
    <col min="3583" max="3583" width="10" style="110" customWidth="1"/>
    <col min="3584" max="3584" width="12.109375" style="110" customWidth="1"/>
    <col min="3585" max="3586" width="13.109375" style="110" customWidth="1"/>
    <col min="3587" max="3587" width="13.6640625" style="110" customWidth="1"/>
    <col min="3588" max="3588" width="13.44140625" style="110" customWidth="1"/>
    <col min="3589" max="3589" width="18.44140625" style="110" customWidth="1"/>
    <col min="3590" max="3590" width="15.109375" style="110" bestFit="1" customWidth="1"/>
    <col min="3591" max="3591" width="12.44140625" style="110" bestFit="1" customWidth="1"/>
    <col min="3592" max="3827" width="8.6640625" style="110"/>
    <col min="3828" max="3828" width="6.33203125" style="110" customWidth="1"/>
    <col min="3829" max="3829" width="35.77734375" style="110" customWidth="1"/>
    <col min="3830" max="3830" width="12.6640625" style="110" customWidth="1"/>
    <col min="3831" max="3831" width="12.44140625" style="110" bestFit="1" customWidth="1"/>
    <col min="3832" max="3832" width="12.109375" style="110" bestFit="1" customWidth="1"/>
    <col min="3833" max="3833" width="15" style="110" customWidth="1"/>
    <col min="3834" max="3835" width="12.109375" style="110" bestFit="1" customWidth="1"/>
    <col min="3836" max="3837" width="12.77734375" style="110" customWidth="1"/>
    <col min="3838" max="3838" width="9.33203125" style="110" customWidth="1"/>
    <col min="3839" max="3839" width="10" style="110" customWidth="1"/>
    <col min="3840" max="3840" width="12.109375" style="110" customWidth="1"/>
    <col min="3841" max="3842" width="13.109375" style="110" customWidth="1"/>
    <col min="3843" max="3843" width="13.6640625" style="110" customWidth="1"/>
    <col min="3844" max="3844" width="13.44140625" style="110" customWidth="1"/>
    <col min="3845" max="3845" width="18.44140625" style="110" customWidth="1"/>
    <col min="3846" max="3846" width="15.109375" style="110" bestFit="1" customWidth="1"/>
    <col min="3847" max="3847" width="12.44140625" style="110" bestFit="1" customWidth="1"/>
    <col min="3848" max="4083" width="8.6640625" style="110"/>
    <col min="4084" max="4084" width="6.33203125" style="110" customWidth="1"/>
    <col min="4085" max="4085" width="35.77734375" style="110" customWidth="1"/>
    <col min="4086" max="4086" width="12.6640625" style="110" customWidth="1"/>
    <col min="4087" max="4087" width="12.44140625" style="110" bestFit="1" customWidth="1"/>
    <col min="4088" max="4088" width="12.109375" style="110" bestFit="1" customWidth="1"/>
    <col min="4089" max="4089" width="15" style="110" customWidth="1"/>
    <col min="4090" max="4091" width="12.109375" style="110" bestFit="1" customWidth="1"/>
    <col min="4092" max="4093" width="12.77734375" style="110" customWidth="1"/>
    <col min="4094" max="4094" width="9.33203125" style="110" customWidth="1"/>
    <col min="4095" max="4095" width="10" style="110" customWidth="1"/>
    <col min="4096" max="4096" width="12.109375" style="110" customWidth="1"/>
    <col min="4097" max="4098" width="13.109375" style="110" customWidth="1"/>
    <col min="4099" max="4099" width="13.6640625" style="110" customWidth="1"/>
    <col min="4100" max="4100" width="13.44140625" style="110" customWidth="1"/>
    <col min="4101" max="4101" width="18.44140625" style="110" customWidth="1"/>
    <col min="4102" max="4102" width="15.109375" style="110" bestFit="1" customWidth="1"/>
    <col min="4103" max="4103" width="12.44140625" style="110" bestFit="1" customWidth="1"/>
    <col min="4104" max="4339" width="8.6640625" style="110"/>
    <col min="4340" max="4340" width="6.33203125" style="110" customWidth="1"/>
    <col min="4341" max="4341" width="35.77734375" style="110" customWidth="1"/>
    <col min="4342" max="4342" width="12.6640625" style="110" customWidth="1"/>
    <col min="4343" max="4343" width="12.44140625" style="110" bestFit="1" customWidth="1"/>
    <col min="4344" max="4344" width="12.109375" style="110" bestFit="1" customWidth="1"/>
    <col min="4345" max="4345" width="15" style="110" customWidth="1"/>
    <col min="4346" max="4347" width="12.109375" style="110" bestFit="1" customWidth="1"/>
    <col min="4348" max="4349" width="12.77734375" style="110" customWidth="1"/>
    <col min="4350" max="4350" width="9.33203125" style="110" customWidth="1"/>
    <col min="4351" max="4351" width="10" style="110" customWidth="1"/>
    <col min="4352" max="4352" width="12.109375" style="110" customWidth="1"/>
    <col min="4353" max="4354" width="13.109375" style="110" customWidth="1"/>
    <col min="4355" max="4355" width="13.6640625" style="110" customWidth="1"/>
    <col min="4356" max="4356" width="13.44140625" style="110" customWidth="1"/>
    <col min="4357" max="4357" width="18.44140625" style="110" customWidth="1"/>
    <col min="4358" max="4358" width="15.109375" style="110" bestFit="1" customWidth="1"/>
    <col min="4359" max="4359" width="12.44140625" style="110" bestFit="1" customWidth="1"/>
    <col min="4360" max="4595" width="8.6640625" style="110"/>
    <col min="4596" max="4596" width="6.33203125" style="110" customWidth="1"/>
    <col min="4597" max="4597" width="35.77734375" style="110" customWidth="1"/>
    <col min="4598" max="4598" width="12.6640625" style="110" customWidth="1"/>
    <col min="4599" max="4599" width="12.44140625" style="110" bestFit="1" customWidth="1"/>
    <col min="4600" max="4600" width="12.109375" style="110" bestFit="1" customWidth="1"/>
    <col min="4601" max="4601" width="15" style="110" customWidth="1"/>
    <col min="4602" max="4603" width="12.109375" style="110" bestFit="1" customWidth="1"/>
    <col min="4604" max="4605" width="12.77734375" style="110" customWidth="1"/>
    <col min="4606" max="4606" width="9.33203125" style="110" customWidth="1"/>
    <col min="4607" max="4607" width="10" style="110" customWidth="1"/>
    <col min="4608" max="4608" width="12.109375" style="110" customWidth="1"/>
    <col min="4609" max="4610" width="13.109375" style="110" customWidth="1"/>
    <col min="4611" max="4611" width="13.6640625" style="110" customWidth="1"/>
    <col min="4612" max="4612" width="13.44140625" style="110" customWidth="1"/>
    <col min="4613" max="4613" width="18.44140625" style="110" customWidth="1"/>
    <col min="4614" max="4614" width="15.109375" style="110" bestFit="1" customWidth="1"/>
    <col min="4615" max="4615" width="12.44140625" style="110" bestFit="1" customWidth="1"/>
    <col min="4616" max="4851" width="8.6640625" style="110"/>
    <col min="4852" max="4852" width="6.33203125" style="110" customWidth="1"/>
    <col min="4853" max="4853" width="35.77734375" style="110" customWidth="1"/>
    <col min="4854" max="4854" width="12.6640625" style="110" customWidth="1"/>
    <col min="4855" max="4855" width="12.44140625" style="110" bestFit="1" customWidth="1"/>
    <col min="4856" max="4856" width="12.109375" style="110" bestFit="1" customWidth="1"/>
    <col min="4857" max="4857" width="15" style="110" customWidth="1"/>
    <col min="4858" max="4859" width="12.109375" style="110" bestFit="1" customWidth="1"/>
    <col min="4860" max="4861" width="12.77734375" style="110" customWidth="1"/>
    <col min="4862" max="4862" width="9.33203125" style="110" customWidth="1"/>
    <col min="4863" max="4863" width="10" style="110" customWidth="1"/>
    <col min="4864" max="4864" width="12.109375" style="110" customWidth="1"/>
    <col min="4865" max="4866" width="13.109375" style="110" customWidth="1"/>
    <col min="4867" max="4867" width="13.6640625" style="110" customWidth="1"/>
    <col min="4868" max="4868" width="13.44140625" style="110" customWidth="1"/>
    <col min="4869" max="4869" width="18.44140625" style="110" customWidth="1"/>
    <col min="4870" max="4870" width="15.109375" style="110" bestFit="1" customWidth="1"/>
    <col min="4871" max="4871" width="12.44140625" style="110" bestFit="1" customWidth="1"/>
    <col min="4872" max="5107" width="8.6640625" style="110"/>
    <col min="5108" max="5108" width="6.33203125" style="110" customWidth="1"/>
    <col min="5109" max="5109" width="35.77734375" style="110" customWidth="1"/>
    <col min="5110" max="5110" width="12.6640625" style="110" customWidth="1"/>
    <col min="5111" max="5111" width="12.44140625" style="110" bestFit="1" customWidth="1"/>
    <col min="5112" max="5112" width="12.109375" style="110" bestFit="1" customWidth="1"/>
    <col min="5113" max="5113" width="15" style="110" customWidth="1"/>
    <col min="5114" max="5115" width="12.109375" style="110" bestFit="1" customWidth="1"/>
    <col min="5116" max="5117" width="12.77734375" style="110" customWidth="1"/>
    <col min="5118" max="5118" width="9.33203125" style="110" customWidth="1"/>
    <col min="5119" max="5119" width="10" style="110" customWidth="1"/>
    <col min="5120" max="5120" width="12.109375" style="110" customWidth="1"/>
    <col min="5121" max="5122" width="13.109375" style="110" customWidth="1"/>
    <col min="5123" max="5123" width="13.6640625" style="110" customWidth="1"/>
    <col min="5124" max="5124" width="13.44140625" style="110" customWidth="1"/>
    <col min="5125" max="5125" width="18.44140625" style="110" customWidth="1"/>
    <col min="5126" max="5126" width="15.109375" style="110" bestFit="1" customWidth="1"/>
    <col min="5127" max="5127" width="12.44140625" style="110" bestFit="1" customWidth="1"/>
    <col min="5128" max="5363" width="8.6640625" style="110"/>
    <col min="5364" max="5364" width="6.33203125" style="110" customWidth="1"/>
    <col min="5365" max="5365" width="35.77734375" style="110" customWidth="1"/>
    <col min="5366" max="5366" width="12.6640625" style="110" customWidth="1"/>
    <col min="5367" max="5367" width="12.44140625" style="110" bestFit="1" customWidth="1"/>
    <col min="5368" max="5368" width="12.109375" style="110" bestFit="1" customWidth="1"/>
    <col min="5369" max="5369" width="15" style="110" customWidth="1"/>
    <col min="5370" max="5371" width="12.109375" style="110" bestFit="1" customWidth="1"/>
    <col min="5372" max="5373" width="12.77734375" style="110" customWidth="1"/>
    <col min="5374" max="5374" width="9.33203125" style="110" customWidth="1"/>
    <col min="5375" max="5375" width="10" style="110" customWidth="1"/>
    <col min="5376" max="5376" width="12.109375" style="110" customWidth="1"/>
    <col min="5377" max="5378" width="13.109375" style="110" customWidth="1"/>
    <col min="5379" max="5379" width="13.6640625" style="110" customWidth="1"/>
    <col min="5380" max="5380" width="13.44140625" style="110" customWidth="1"/>
    <col min="5381" max="5381" width="18.44140625" style="110" customWidth="1"/>
    <col min="5382" max="5382" width="15.109375" style="110" bestFit="1" customWidth="1"/>
    <col min="5383" max="5383" width="12.44140625" style="110" bestFit="1" customWidth="1"/>
    <col min="5384" max="5619" width="8.6640625" style="110"/>
    <col min="5620" max="5620" width="6.33203125" style="110" customWidth="1"/>
    <col min="5621" max="5621" width="35.77734375" style="110" customWidth="1"/>
    <col min="5622" max="5622" width="12.6640625" style="110" customWidth="1"/>
    <col min="5623" max="5623" width="12.44140625" style="110" bestFit="1" customWidth="1"/>
    <col min="5624" max="5624" width="12.109375" style="110" bestFit="1" customWidth="1"/>
    <col min="5625" max="5625" width="15" style="110" customWidth="1"/>
    <col min="5626" max="5627" width="12.109375" style="110" bestFit="1" customWidth="1"/>
    <col min="5628" max="5629" width="12.77734375" style="110" customWidth="1"/>
    <col min="5630" max="5630" width="9.33203125" style="110" customWidth="1"/>
    <col min="5631" max="5631" width="10" style="110" customWidth="1"/>
    <col min="5632" max="5632" width="12.109375" style="110" customWidth="1"/>
    <col min="5633" max="5634" width="13.109375" style="110" customWidth="1"/>
    <col min="5635" max="5635" width="13.6640625" style="110" customWidth="1"/>
    <col min="5636" max="5636" width="13.44140625" style="110" customWidth="1"/>
    <col min="5637" max="5637" width="18.44140625" style="110" customWidth="1"/>
    <col min="5638" max="5638" width="15.109375" style="110" bestFit="1" customWidth="1"/>
    <col min="5639" max="5639" width="12.44140625" style="110" bestFit="1" customWidth="1"/>
    <col min="5640" max="5875" width="8.6640625" style="110"/>
    <col min="5876" max="5876" width="6.33203125" style="110" customWidth="1"/>
    <col min="5877" max="5877" width="35.77734375" style="110" customWidth="1"/>
    <col min="5878" max="5878" width="12.6640625" style="110" customWidth="1"/>
    <col min="5879" max="5879" width="12.44140625" style="110" bestFit="1" customWidth="1"/>
    <col min="5880" max="5880" width="12.109375" style="110" bestFit="1" customWidth="1"/>
    <col min="5881" max="5881" width="15" style="110" customWidth="1"/>
    <col min="5882" max="5883" width="12.109375" style="110" bestFit="1" customWidth="1"/>
    <col min="5884" max="5885" width="12.77734375" style="110" customWidth="1"/>
    <col min="5886" max="5886" width="9.33203125" style="110" customWidth="1"/>
    <col min="5887" max="5887" width="10" style="110" customWidth="1"/>
    <col min="5888" max="5888" width="12.109375" style="110" customWidth="1"/>
    <col min="5889" max="5890" width="13.109375" style="110" customWidth="1"/>
    <col min="5891" max="5891" width="13.6640625" style="110" customWidth="1"/>
    <col min="5892" max="5892" width="13.44140625" style="110" customWidth="1"/>
    <col min="5893" max="5893" width="18.44140625" style="110" customWidth="1"/>
    <col min="5894" max="5894" width="15.109375" style="110" bestFit="1" customWidth="1"/>
    <col min="5895" max="5895" width="12.44140625" style="110" bestFit="1" customWidth="1"/>
    <col min="5896" max="6131" width="8.6640625" style="110"/>
    <col min="6132" max="6132" width="6.33203125" style="110" customWidth="1"/>
    <col min="6133" max="6133" width="35.77734375" style="110" customWidth="1"/>
    <col min="6134" max="6134" width="12.6640625" style="110" customWidth="1"/>
    <col min="6135" max="6135" width="12.44140625" style="110" bestFit="1" customWidth="1"/>
    <col min="6136" max="6136" width="12.109375" style="110" bestFit="1" customWidth="1"/>
    <col min="6137" max="6137" width="15" style="110" customWidth="1"/>
    <col min="6138" max="6139" width="12.109375" style="110" bestFit="1" customWidth="1"/>
    <col min="6140" max="6141" width="12.77734375" style="110" customWidth="1"/>
    <col min="6142" max="6142" width="9.33203125" style="110" customWidth="1"/>
    <col min="6143" max="6143" width="10" style="110" customWidth="1"/>
    <col min="6144" max="6144" width="12.109375" style="110" customWidth="1"/>
    <col min="6145" max="6146" width="13.109375" style="110" customWidth="1"/>
    <col min="6147" max="6147" width="13.6640625" style="110" customWidth="1"/>
    <col min="6148" max="6148" width="13.44140625" style="110" customWidth="1"/>
    <col min="6149" max="6149" width="18.44140625" style="110" customWidth="1"/>
    <col min="6150" max="6150" width="15.109375" style="110" bestFit="1" customWidth="1"/>
    <col min="6151" max="6151" width="12.44140625" style="110" bestFit="1" customWidth="1"/>
    <col min="6152" max="6387" width="8.6640625" style="110"/>
    <col min="6388" max="6388" width="6.33203125" style="110" customWidth="1"/>
    <col min="6389" max="6389" width="35.77734375" style="110" customWidth="1"/>
    <col min="6390" max="6390" width="12.6640625" style="110" customWidth="1"/>
    <col min="6391" max="6391" width="12.44140625" style="110" bestFit="1" customWidth="1"/>
    <col min="6392" max="6392" width="12.109375" style="110" bestFit="1" customWidth="1"/>
    <col min="6393" max="6393" width="15" style="110" customWidth="1"/>
    <col min="6394" max="6395" width="12.109375" style="110" bestFit="1" customWidth="1"/>
    <col min="6396" max="6397" width="12.77734375" style="110" customWidth="1"/>
    <col min="6398" max="6398" width="9.33203125" style="110" customWidth="1"/>
    <col min="6399" max="6399" width="10" style="110" customWidth="1"/>
    <col min="6400" max="6400" width="12.109375" style="110" customWidth="1"/>
    <col min="6401" max="6402" width="13.109375" style="110" customWidth="1"/>
    <col min="6403" max="6403" width="13.6640625" style="110" customWidth="1"/>
    <col min="6404" max="6404" width="13.44140625" style="110" customWidth="1"/>
    <col min="6405" max="6405" width="18.44140625" style="110" customWidth="1"/>
    <col min="6406" max="6406" width="15.109375" style="110" bestFit="1" customWidth="1"/>
    <col min="6407" max="6407" width="12.44140625" style="110" bestFit="1" customWidth="1"/>
    <col min="6408" max="6643" width="8.6640625" style="110"/>
    <col min="6644" max="6644" width="6.33203125" style="110" customWidth="1"/>
    <col min="6645" max="6645" width="35.77734375" style="110" customWidth="1"/>
    <col min="6646" max="6646" width="12.6640625" style="110" customWidth="1"/>
    <col min="6647" max="6647" width="12.44140625" style="110" bestFit="1" customWidth="1"/>
    <col min="6648" max="6648" width="12.109375" style="110" bestFit="1" customWidth="1"/>
    <col min="6649" max="6649" width="15" style="110" customWidth="1"/>
    <col min="6650" max="6651" width="12.109375" style="110" bestFit="1" customWidth="1"/>
    <col min="6652" max="6653" width="12.77734375" style="110" customWidth="1"/>
    <col min="6654" max="6654" width="9.33203125" style="110" customWidth="1"/>
    <col min="6655" max="6655" width="10" style="110" customWidth="1"/>
    <col min="6656" max="6656" width="12.109375" style="110" customWidth="1"/>
    <col min="6657" max="6658" width="13.109375" style="110" customWidth="1"/>
    <col min="6659" max="6659" width="13.6640625" style="110" customWidth="1"/>
    <col min="6660" max="6660" width="13.44140625" style="110" customWidth="1"/>
    <col min="6661" max="6661" width="18.44140625" style="110" customWidth="1"/>
    <col min="6662" max="6662" width="15.109375" style="110" bestFit="1" customWidth="1"/>
    <col min="6663" max="6663" width="12.44140625" style="110" bestFit="1" customWidth="1"/>
    <col min="6664" max="6899" width="8.6640625" style="110"/>
    <col min="6900" max="6900" width="6.33203125" style="110" customWidth="1"/>
    <col min="6901" max="6901" width="35.77734375" style="110" customWidth="1"/>
    <col min="6902" max="6902" width="12.6640625" style="110" customWidth="1"/>
    <col min="6903" max="6903" width="12.44140625" style="110" bestFit="1" customWidth="1"/>
    <col min="6904" max="6904" width="12.109375" style="110" bestFit="1" customWidth="1"/>
    <col min="6905" max="6905" width="15" style="110" customWidth="1"/>
    <col min="6906" max="6907" width="12.109375" style="110" bestFit="1" customWidth="1"/>
    <col min="6908" max="6909" width="12.77734375" style="110" customWidth="1"/>
    <col min="6910" max="6910" width="9.33203125" style="110" customWidth="1"/>
    <col min="6911" max="6911" width="10" style="110" customWidth="1"/>
    <col min="6912" max="6912" width="12.109375" style="110" customWidth="1"/>
    <col min="6913" max="6914" width="13.109375" style="110" customWidth="1"/>
    <col min="6915" max="6915" width="13.6640625" style="110" customWidth="1"/>
    <col min="6916" max="6916" width="13.44140625" style="110" customWidth="1"/>
    <col min="6917" max="6917" width="18.44140625" style="110" customWidth="1"/>
    <col min="6918" max="6918" width="15.109375" style="110" bestFit="1" customWidth="1"/>
    <col min="6919" max="6919" width="12.44140625" style="110" bestFit="1" customWidth="1"/>
    <col min="6920" max="7155" width="8.6640625" style="110"/>
    <col min="7156" max="7156" width="6.33203125" style="110" customWidth="1"/>
    <col min="7157" max="7157" width="35.77734375" style="110" customWidth="1"/>
    <col min="7158" max="7158" width="12.6640625" style="110" customWidth="1"/>
    <col min="7159" max="7159" width="12.44140625" style="110" bestFit="1" customWidth="1"/>
    <col min="7160" max="7160" width="12.109375" style="110" bestFit="1" customWidth="1"/>
    <col min="7161" max="7161" width="15" style="110" customWidth="1"/>
    <col min="7162" max="7163" width="12.109375" style="110" bestFit="1" customWidth="1"/>
    <col min="7164" max="7165" width="12.77734375" style="110" customWidth="1"/>
    <col min="7166" max="7166" width="9.33203125" style="110" customWidth="1"/>
    <col min="7167" max="7167" width="10" style="110" customWidth="1"/>
    <col min="7168" max="7168" width="12.109375" style="110" customWidth="1"/>
    <col min="7169" max="7170" width="13.109375" style="110" customWidth="1"/>
    <col min="7171" max="7171" width="13.6640625" style="110" customWidth="1"/>
    <col min="7172" max="7172" width="13.44140625" style="110" customWidth="1"/>
    <col min="7173" max="7173" width="18.44140625" style="110" customWidth="1"/>
    <col min="7174" max="7174" width="15.109375" style="110" bestFit="1" customWidth="1"/>
    <col min="7175" max="7175" width="12.44140625" style="110" bestFit="1" customWidth="1"/>
    <col min="7176" max="7411" width="8.6640625" style="110"/>
    <col min="7412" max="7412" width="6.33203125" style="110" customWidth="1"/>
    <col min="7413" max="7413" width="35.77734375" style="110" customWidth="1"/>
    <col min="7414" max="7414" width="12.6640625" style="110" customWidth="1"/>
    <col min="7415" max="7415" width="12.44140625" style="110" bestFit="1" customWidth="1"/>
    <col min="7416" max="7416" width="12.109375" style="110" bestFit="1" customWidth="1"/>
    <col min="7417" max="7417" width="15" style="110" customWidth="1"/>
    <col min="7418" max="7419" width="12.109375" style="110" bestFit="1" customWidth="1"/>
    <col min="7420" max="7421" width="12.77734375" style="110" customWidth="1"/>
    <col min="7422" max="7422" width="9.33203125" style="110" customWidth="1"/>
    <col min="7423" max="7423" width="10" style="110" customWidth="1"/>
    <col min="7424" max="7424" width="12.109375" style="110" customWidth="1"/>
    <col min="7425" max="7426" width="13.109375" style="110" customWidth="1"/>
    <col min="7427" max="7427" width="13.6640625" style="110" customWidth="1"/>
    <col min="7428" max="7428" width="13.44140625" style="110" customWidth="1"/>
    <col min="7429" max="7429" width="18.44140625" style="110" customWidth="1"/>
    <col min="7430" max="7430" width="15.109375" style="110" bestFit="1" customWidth="1"/>
    <col min="7431" max="7431" width="12.44140625" style="110" bestFit="1" customWidth="1"/>
    <col min="7432" max="7667" width="8.6640625" style="110"/>
    <col min="7668" max="7668" width="6.33203125" style="110" customWidth="1"/>
    <col min="7669" max="7669" width="35.77734375" style="110" customWidth="1"/>
    <col min="7670" max="7670" width="12.6640625" style="110" customWidth="1"/>
    <col min="7671" max="7671" width="12.44140625" style="110" bestFit="1" customWidth="1"/>
    <col min="7672" max="7672" width="12.109375" style="110" bestFit="1" customWidth="1"/>
    <col min="7673" max="7673" width="15" style="110" customWidth="1"/>
    <col min="7674" max="7675" width="12.109375" style="110" bestFit="1" customWidth="1"/>
    <col min="7676" max="7677" width="12.77734375" style="110" customWidth="1"/>
    <col min="7678" max="7678" width="9.33203125" style="110" customWidth="1"/>
    <col min="7679" max="7679" width="10" style="110" customWidth="1"/>
    <col min="7680" max="7680" width="12.109375" style="110" customWidth="1"/>
    <col min="7681" max="7682" width="13.109375" style="110" customWidth="1"/>
    <col min="7683" max="7683" width="13.6640625" style="110" customWidth="1"/>
    <col min="7684" max="7684" width="13.44140625" style="110" customWidth="1"/>
    <col min="7685" max="7685" width="18.44140625" style="110" customWidth="1"/>
    <col min="7686" max="7686" width="15.109375" style="110" bestFit="1" customWidth="1"/>
    <col min="7687" max="7687" width="12.44140625" style="110" bestFit="1" customWidth="1"/>
    <col min="7688" max="7923" width="8.6640625" style="110"/>
    <col min="7924" max="7924" width="6.33203125" style="110" customWidth="1"/>
    <col min="7925" max="7925" width="35.77734375" style="110" customWidth="1"/>
    <col min="7926" max="7926" width="12.6640625" style="110" customWidth="1"/>
    <col min="7927" max="7927" width="12.44140625" style="110" bestFit="1" customWidth="1"/>
    <col min="7928" max="7928" width="12.109375" style="110" bestFit="1" customWidth="1"/>
    <col min="7929" max="7929" width="15" style="110" customWidth="1"/>
    <col min="7930" max="7931" width="12.109375" style="110" bestFit="1" customWidth="1"/>
    <col min="7932" max="7933" width="12.77734375" style="110" customWidth="1"/>
    <col min="7934" max="7934" width="9.33203125" style="110" customWidth="1"/>
    <col min="7935" max="7935" width="10" style="110" customWidth="1"/>
    <col min="7936" max="7936" width="12.109375" style="110" customWidth="1"/>
    <col min="7937" max="7938" width="13.109375" style="110" customWidth="1"/>
    <col min="7939" max="7939" width="13.6640625" style="110" customWidth="1"/>
    <col min="7940" max="7940" width="13.44140625" style="110" customWidth="1"/>
    <col min="7941" max="7941" width="18.44140625" style="110" customWidth="1"/>
    <col min="7942" max="7942" width="15.109375" style="110" bestFit="1" customWidth="1"/>
    <col min="7943" max="7943" width="12.44140625" style="110" bestFit="1" customWidth="1"/>
    <col min="7944" max="8179" width="8.6640625" style="110"/>
    <col min="8180" max="8180" width="6.33203125" style="110" customWidth="1"/>
    <col min="8181" max="8181" width="35.77734375" style="110" customWidth="1"/>
    <col min="8182" max="8182" width="12.6640625" style="110" customWidth="1"/>
    <col min="8183" max="8183" width="12.44140625" style="110" bestFit="1" customWidth="1"/>
    <col min="8184" max="8184" width="12.109375" style="110" bestFit="1" customWidth="1"/>
    <col min="8185" max="8185" width="15" style="110" customWidth="1"/>
    <col min="8186" max="8187" width="12.109375" style="110" bestFit="1" customWidth="1"/>
    <col min="8188" max="8189" width="12.77734375" style="110" customWidth="1"/>
    <col min="8190" max="8190" width="9.33203125" style="110" customWidth="1"/>
    <col min="8191" max="8191" width="10" style="110" customWidth="1"/>
    <col min="8192" max="8192" width="12.109375" style="110" customWidth="1"/>
    <col min="8193" max="8194" width="13.109375" style="110" customWidth="1"/>
    <col min="8195" max="8195" width="13.6640625" style="110" customWidth="1"/>
    <col min="8196" max="8196" width="13.44140625" style="110" customWidth="1"/>
    <col min="8197" max="8197" width="18.44140625" style="110" customWidth="1"/>
    <col min="8198" max="8198" width="15.109375" style="110" bestFit="1" customWidth="1"/>
    <col min="8199" max="8199" width="12.44140625" style="110" bestFit="1" customWidth="1"/>
    <col min="8200" max="8435" width="8.6640625" style="110"/>
    <col min="8436" max="8436" width="6.33203125" style="110" customWidth="1"/>
    <col min="8437" max="8437" width="35.77734375" style="110" customWidth="1"/>
    <col min="8438" max="8438" width="12.6640625" style="110" customWidth="1"/>
    <col min="8439" max="8439" width="12.44140625" style="110" bestFit="1" customWidth="1"/>
    <col min="8440" max="8440" width="12.109375" style="110" bestFit="1" customWidth="1"/>
    <col min="8441" max="8441" width="15" style="110" customWidth="1"/>
    <col min="8442" max="8443" width="12.109375" style="110" bestFit="1" customWidth="1"/>
    <col min="8444" max="8445" width="12.77734375" style="110" customWidth="1"/>
    <col min="8446" max="8446" width="9.33203125" style="110" customWidth="1"/>
    <col min="8447" max="8447" width="10" style="110" customWidth="1"/>
    <col min="8448" max="8448" width="12.109375" style="110" customWidth="1"/>
    <col min="8449" max="8450" width="13.109375" style="110" customWidth="1"/>
    <col min="8451" max="8451" width="13.6640625" style="110" customWidth="1"/>
    <col min="8452" max="8452" width="13.44140625" style="110" customWidth="1"/>
    <col min="8453" max="8453" width="18.44140625" style="110" customWidth="1"/>
    <col min="8454" max="8454" width="15.109375" style="110" bestFit="1" customWidth="1"/>
    <col min="8455" max="8455" width="12.44140625" style="110" bestFit="1" customWidth="1"/>
    <col min="8456" max="8691" width="8.6640625" style="110"/>
    <col min="8692" max="8692" width="6.33203125" style="110" customWidth="1"/>
    <col min="8693" max="8693" width="35.77734375" style="110" customWidth="1"/>
    <col min="8694" max="8694" width="12.6640625" style="110" customWidth="1"/>
    <col min="8695" max="8695" width="12.44140625" style="110" bestFit="1" customWidth="1"/>
    <col min="8696" max="8696" width="12.109375" style="110" bestFit="1" customWidth="1"/>
    <col min="8697" max="8697" width="15" style="110" customWidth="1"/>
    <col min="8698" max="8699" width="12.109375" style="110" bestFit="1" customWidth="1"/>
    <col min="8700" max="8701" width="12.77734375" style="110" customWidth="1"/>
    <col min="8702" max="8702" width="9.33203125" style="110" customWidth="1"/>
    <col min="8703" max="8703" width="10" style="110" customWidth="1"/>
    <col min="8704" max="8704" width="12.109375" style="110" customWidth="1"/>
    <col min="8705" max="8706" width="13.109375" style="110" customWidth="1"/>
    <col min="8707" max="8707" width="13.6640625" style="110" customWidth="1"/>
    <col min="8708" max="8708" width="13.44140625" style="110" customWidth="1"/>
    <col min="8709" max="8709" width="18.44140625" style="110" customWidth="1"/>
    <col min="8710" max="8710" width="15.109375" style="110" bestFit="1" customWidth="1"/>
    <col min="8711" max="8711" width="12.44140625" style="110" bestFit="1" customWidth="1"/>
    <col min="8712" max="8947" width="8.6640625" style="110"/>
    <col min="8948" max="8948" width="6.33203125" style="110" customWidth="1"/>
    <col min="8949" max="8949" width="35.77734375" style="110" customWidth="1"/>
    <col min="8950" max="8950" width="12.6640625" style="110" customWidth="1"/>
    <col min="8951" max="8951" width="12.44140625" style="110" bestFit="1" customWidth="1"/>
    <col min="8952" max="8952" width="12.109375" style="110" bestFit="1" customWidth="1"/>
    <col min="8953" max="8953" width="15" style="110" customWidth="1"/>
    <col min="8954" max="8955" width="12.109375" style="110" bestFit="1" customWidth="1"/>
    <col min="8956" max="8957" width="12.77734375" style="110" customWidth="1"/>
    <col min="8958" max="8958" width="9.33203125" style="110" customWidth="1"/>
    <col min="8959" max="8959" width="10" style="110" customWidth="1"/>
    <col min="8960" max="8960" width="12.109375" style="110" customWidth="1"/>
    <col min="8961" max="8962" width="13.109375" style="110" customWidth="1"/>
    <col min="8963" max="8963" width="13.6640625" style="110" customWidth="1"/>
    <col min="8964" max="8964" width="13.44140625" style="110" customWidth="1"/>
    <col min="8965" max="8965" width="18.44140625" style="110" customWidth="1"/>
    <col min="8966" max="8966" width="15.109375" style="110" bestFit="1" customWidth="1"/>
    <col min="8967" max="8967" width="12.44140625" style="110" bestFit="1" customWidth="1"/>
    <col min="8968" max="9203" width="8.6640625" style="110"/>
    <col min="9204" max="9204" width="6.33203125" style="110" customWidth="1"/>
    <col min="9205" max="9205" width="35.77734375" style="110" customWidth="1"/>
    <col min="9206" max="9206" width="12.6640625" style="110" customWidth="1"/>
    <col min="9207" max="9207" width="12.44140625" style="110" bestFit="1" customWidth="1"/>
    <col min="9208" max="9208" width="12.109375" style="110" bestFit="1" customWidth="1"/>
    <col min="9209" max="9209" width="15" style="110" customWidth="1"/>
    <col min="9210" max="9211" width="12.109375" style="110" bestFit="1" customWidth="1"/>
    <col min="9212" max="9213" width="12.77734375" style="110" customWidth="1"/>
    <col min="9214" max="9214" width="9.33203125" style="110" customWidth="1"/>
    <col min="9215" max="9215" width="10" style="110" customWidth="1"/>
    <col min="9216" max="9216" width="12.109375" style="110" customWidth="1"/>
    <col min="9217" max="9218" width="13.109375" style="110" customWidth="1"/>
    <col min="9219" max="9219" width="13.6640625" style="110" customWidth="1"/>
    <col min="9220" max="9220" width="13.44140625" style="110" customWidth="1"/>
    <col min="9221" max="9221" width="18.44140625" style="110" customWidth="1"/>
    <col min="9222" max="9222" width="15.109375" style="110" bestFit="1" customWidth="1"/>
    <col min="9223" max="9223" width="12.44140625" style="110" bestFit="1" customWidth="1"/>
    <col min="9224" max="9459" width="8.6640625" style="110"/>
    <col min="9460" max="9460" width="6.33203125" style="110" customWidth="1"/>
    <col min="9461" max="9461" width="35.77734375" style="110" customWidth="1"/>
    <col min="9462" max="9462" width="12.6640625" style="110" customWidth="1"/>
    <col min="9463" max="9463" width="12.44140625" style="110" bestFit="1" customWidth="1"/>
    <col min="9464" max="9464" width="12.109375" style="110" bestFit="1" customWidth="1"/>
    <col min="9465" max="9465" width="15" style="110" customWidth="1"/>
    <col min="9466" max="9467" width="12.109375" style="110" bestFit="1" customWidth="1"/>
    <col min="9468" max="9469" width="12.77734375" style="110" customWidth="1"/>
    <col min="9470" max="9470" width="9.33203125" style="110" customWidth="1"/>
    <col min="9471" max="9471" width="10" style="110" customWidth="1"/>
    <col min="9472" max="9472" width="12.109375" style="110" customWidth="1"/>
    <col min="9473" max="9474" width="13.109375" style="110" customWidth="1"/>
    <col min="9475" max="9475" width="13.6640625" style="110" customWidth="1"/>
    <col min="9476" max="9476" width="13.44140625" style="110" customWidth="1"/>
    <col min="9477" max="9477" width="18.44140625" style="110" customWidth="1"/>
    <col min="9478" max="9478" width="15.109375" style="110" bestFit="1" customWidth="1"/>
    <col min="9479" max="9479" width="12.44140625" style="110" bestFit="1" customWidth="1"/>
    <col min="9480" max="9715" width="8.6640625" style="110"/>
    <col min="9716" max="9716" width="6.33203125" style="110" customWidth="1"/>
    <col min="9717" max="9717" width="35.77734375" style="110" customWidth="1"/>
    <col min="9718" max="9718" width="12.6640625" style="110" customWidth="1"/>
    <col min="9719" max="9719" width="12.44140625" style="110" bestFit="1" customWidth="1"/>
    <col min="9720" max="9720" width="12.109375" style="110" bestFit="1" customWidth="1"/>
    <col min="9721" max="9721" width="15" style="110" customWidth="1"/>
    <col min="9722" max="9723" width="12.109375" style="110" bestFit="1" customWidth="1"/>
    <col min="9724" max="9725" width="12.77734375" style="110" customWidth="1"/>
    <col min="9726" max="9726" width="9.33203125" style="110" customWidth="1"/>
    <col min="9727" max="9727" width="10" style="110" customWidth="1"/>
    <col min="9728" max="9728" width="12.109375" style="110" customWidth="1"/>
    <col min="9729" max="9730" width="13.109375" style="110" customWidth="1"/>
    <col min="9731" max="9731" width="13.6640625" style="110" customWidth="1"/>
    <col min="9732" max="9732" width="13.44140625" style="110" customWidth="1"/>
    <col min="9733" max="9733" width="18.44140625" style="110" customWidth="1"/>
    <col min="9734" max="9734" width="15.109375" style="110" bestFit="1" customWidth="1"/>
    <col min="9735" max="9735" width="12.44140625" style="110" bestFit="1" customWidth="1"/>
    <col min="9736" max="9971" width="8.6640625" style="110"/>
    <col min="9972" max="9972" width="6.33203125" style="110" customWidth="1"/>
    <col min="9973" max="9973" width="35.77734375" style="110" customWidth="1"/>
    <col min="9974" max="9974" width="12.6640625" style="110" customWidth="1"/>
    <col min="9975" max="9975" width="12.44140625" style="110" bestFit="1" customWidth="1"/>
    <col min="9976" max="9976" width="12.109375" style="110" bestFit="1" customWidth="1"/>
    <col min="9977" max="9977" width="15" style="110" customWidth="1"/>
    <col min="9978" max="9979" width="12.109375" style="110" bestFit="1" customWidth="1"/>
    <col min="9980" max="9981" width="12.77734375" style="110" customWidth="1"/>
    <col min="9982" max="9982" width="9.33203125" style="110" customWidth="1"/>
    <col min="9983" max="9983" width="10" style="110" customWidth="1"/>
    <col min="9984" max="9984" width="12.109375" style="110" customWidth="1"/>
    <col min="9985" max="9986" width="13.109375" style="110" customWidth="1"/>
    <col min="9987" max="9987" width="13.6640625" style="110" customWidth="1"/>
    <col min="9988" max="9988" width="13.44140625" style="110" customWidth="1"/>
    <col min="9989" max="9989" width="18.44140625" style="110" customWidth="1"/>
    <col min="9990" max="9990" width="15.109375" style="110" bestFit="1" customWidth="1"/>
    <col min="9991" max="9991" width="12.44140625" style="110" bestFit="1" customWidth="1"/>
    <col min="9992" max="10227" width="8.6640625" style="110"/>
    <col min="10228" max="10228" width="6.33203125" style="110" customWidth="1"/>
    <col min="10229" max="10229" width="35.77734375" style="110" customWidth="1"/>
    <col min="10230" max="10230" width="12.6640625" style="110" customWidth="1"/>
    <col min="10231" max="10231" width="12.44140625" style="110" bestFit="1" customWidth="1"/>
    <col min="10232" max="10232" width="12.109375" style="110" bestFit="1" customWidth="1"/>
    <col min="10233" max="10233" width="15" style="110" customWidth="1"/>
    <col min="10234" max="10235" width="12.109375" style="110" bestFit="1" customWidth="1"/>
    <col min="10236" max="10237" width="12.77734375" style="110" customWidth="1"/>
    <col min="10238" max="10238" width="9.33203125" style="110" customWidth="1"/>
    <col min="10239" max="10239" width="10" style="110" customWidth="1"/>
    <col min="10240" max="10240" width="12.109375" style="110" customWidth="1"/>
    <col min="10241" max="10242" width="13.109375" style="110" customWidth="1"/>
    <col min="10243" max="10243" width="13.6640625" style="110" customWidth="1"/>
    <col min="10244" max="10244" width="13.44140625" style="110" customWidth="1"/>
    <col min="10245" max="10245" width="18.44140625" style="110" customWidth="1"/>
    <col min="10246" max="10246" width="15.109375" style="110" bestFit="1" customWidth="1"/>
    <col min="10247" max="10247" width="12.44140625" style="110" bestFit="1" customWidth="1"/>
    <col min="10248" max="10483" width="8.6640625" style="110"/>
    <col min="10484" max="10484" width="6.33203125" style="110" customWidth="1"/>
    <col min="10485" max="10485" width="35.77734375" style="110" customWidth="1"/>
    <col min="10486" max="10486" width="12.6640625" style="110" customWidth="1"/>
    <col min="10487" max="10487" width="12.44140625" style="110" bestFit="1" customWidth="1"/>
    <col min="10488" max="10488" width="12.109375" style="110" bestFit="1" customWidth="1"/>
    <col min="10489" max="10489" width="15" style="110" customWidth="1"/>
    <col min="10490" max="10491" width="12.109375" style="110" bestFit="1" customWidth="1"/>
    <col min="10492" max="10493" width="12.77734375" style="110" customWidth="1"/>
    <col min="10494" max="10494" width="9.33203125" style="110" customWidth="1"/>
    <col min="10495" max="10495" width="10" style="110" customWidth="1"/>
    <col min="10496" max="10496" width="12.109375" style="110" customWidth="1"/>
    <col min="10497" max="10498" width="13.109375" style="110" customWidth="1"/>
    <col min="10499" max="10499" width="13.6640625" style="110" customWidth="1"/>
    <col min="10500" max="10500" width="13.44140625" style="110" customWidth="1"/>
    <col min="10501" max="10501" width="18.44140625" style="110" customWidth="1"/>
    <col min="10502" max="10502" width="15.109375" style="110" bestFit="1" customWidth="1"/>
    <col min="10503" max="10503" width="12.44140625" style="110" bestFit="1" customWidth="1"/>
    <col min="10504" max="10739" width="8.6640625" style="110"/>
    <col min="10740" max="10740" width="6.33203125" style="110" customWidth="1"/>
    <col min="10741" max="10741" width="35.77734375" style="110" customWidth="1"/>
    <col min="10742" max="10742" width="12.6640625" style="110" customWidth="1"/>
    <col min="10743" max="10743" width="12.44140625" style="110" bestFit="1" customWidth="1"/>
    <col min="10744" max="10744" width="12.109375" style="110" bestFit="1" customWidth="1"/>
    <col min="10745" max="10745" width="15" style="110" customWidth="1"/>
    <col min="10746" max="10747" width="12.109375" style="110" bestFit="1" customWidth="1"/>
    <col min="10748" max="10749" width="12.77734375" style="110" customWidth="1"/>
    <col min="10750" max="10750" width="9.33203125" style="110" customWidth="1"/>
    <col min="10751" max="10751" width="10" style="110" customWidth="1"/>
    <col min="10752" max="10752" width="12.109375" style="110" customWidth="1"/>
    <col min="10753" max="10754" width="13.109375" style="110" customWidth="1"/>
    <col min="10755" max="10755" width="13.6640625" style="110" customWidth="1"/>
    <col min="10756" max="10756" width="13.44140625" style="110" customWidth="1"/>
    <col min="10757" max="10757" width="18.44140625" style="110" customWidth="1"/>
    <col min="10758" max="10758" width="15.109375" style="110" bestFit="1" customWidth="1"/>
    <col min="10759" max="10759" width="12.44140625" style="110" bestFit="1" customWidth="1"/>
    <col min="10760" max="10995" width="8.6640625" style="110"/>
    <col min="10996" max="10996" width="6.33203125" style="110" customWidth="1"/>
    <col min="10997" max="10997" width="35.77734375" style="110" customWidth="1"/>
    <col min="10998" max="10998" width="12.6640625" style="110" customWidth="1"/>
    <col min="10999" max="10999" width="12.44140625" style="110" bestFit="1" customWidth="1"/>
    <col min="11000" max="11000" width="12.109375" style="110" bestFit="1" customWidth="1"/>
    <col min="11001" max="11001" width="15" style="110" customWidth="1"/>
    <col min="11002" max="11003" width="12.109375" style="110" bestFit="1" customWidth="1"/>
    <col min="11004" max="11005" width="12.77734375" style="110" customWidth="1"/>
    <col min="11006" max="11006" width="9.33203125" style="110" customWidth="1"/>
    <col min="11007" max="11007" width="10" style="110" customWidth="1"/>
    <col min="11008" max="11008" width="12.109375" style="110" customWidth="1"/>
    <col min="11009" max="11010" width="13.109375" style="110" customWidth="1"/>
    <col min="11011" max="11011" width="13.6640625" style="110" customWidth="1"/>
    <col min="11012" max="11012" width="13.44140625" style="110" customWidth="1"/>
    <col min="11013" max="11013" width="18.44140625" style="110" customWidth="1"/>
    <col min="11014" max="11014" width="15.109375" style="110" bestFit="1" customWidth="1"/>
    <col min="11015" max="11015" width="12.44140625" style="110" bestFit="1" customWidth="1"/>
    <col min="11016" max="11251" width="8.6640625" style="110"/>
    <col min="11252" max="11252" width="6.33203125" style="110" customWidth="1"/>
    <col min="11253" max="11253" width="35.77734375" style="110" customWidth="1"/>
    <col min="11254" max="11254" width="12.6640625" style="110" customWidth="1"/>
    <col min="11255" max="11255" width="12.44140625" style="110" bestFit="1" customWidth="1"/>
    <col min="11256" max="11256" width="12.109375" style="110" bestFit="1" customWidth="1"/>
    <col min="11257" max="11257" width="15" style="110" customWidth="1"/>
    <col min="11258" max="11259" width="12.109375" style="110" bestFit="1" customWidth="1"/>
    <col min="11260" max="11261" width="12.77734375" style="110" customWidth="1"/>
    <col min="11262" max="11262" width="9.33203125" style="110" customWidth="1"/>
    <col min="11263" max="11263" width="10" style="110" customWidth="1"/>
    <col min="11264" max="11264" width="12.109375" style="110" customWidth="1"/>
    <col min="11265" max="11266" width="13.109375" style="110" customWidth="1"/>
    <col min="11267" max="11267" width="13.6640625" style="110" customWidth="1"/>
    <col min="11268" max="11268" width="13.44140625" style="110" customWidth="1"/>
    <col min="11269" max="11269" width="18.44140625" style="110" customWidth="1"/>
    <col min="11270" max="11270" width="15.109375" style="110" bestFit="1" customWidth="1"/>
    <col min="11271" max="11271" width="12.44140625" style="110" bestFit="1" customWidth="1"/>
    <col min="11272" max="11507" width="8.6640625" style="110"/>
    <col min="11508" max="11508" width="6.33203125" style="110" customWidth="1"/>
    <col min="11509" max="11509" width="35.77734375" style="110" customWidth="1"/>
    <col min="11510" max="11510" width="12.6640625" style="110" customWidth="1"/>
    <col min="11511" max="11511" width="12.44140625" style="110" bestFit="1" customWidth="1"/>
    <col min="11512" max="11512" width="12.109375" style="110" bestFit="1" customWidth="1"/>
    <col min="11513" max="11513" width="15" style="110" customWidth="1"/>
    <col min="11514" max="11515" width="12.109375" style="110" bestFit="1" customWidth="1"/>
    <col min="11516" max="11517" width="12.77734375" style="110" customWidth="1"/>
    <col min="11518" max="11518" width="9.33203125" style="110" customWidth="1"/>
    <col min="11519" max="11519" width="10" style="110" customWidth="1"/>
    <col min="11520" max="11520" width="12.109375" style="110" customWidth="1"/>
    <col min="11521" max="11522" width="13.109375" style="110" customWidth="1"/>
    <col min="11523" max="11523" width="13.6640625" style="110" customWidth="1"/>
    <col min="11524" max="11524" width="13.44140625" style="110" customWidth="1"/>
    <col min="11525" max="11525" width="18.44140625" style="110" customWidth="1"/>
    <col min="11526" max="11526" width="15.109375" style="110" bestFit="1" customWidth="1"/>
    <col min="11527" max="11527" width="12.44140625" style="110" bestFit="1" customWidth="1"/>
    <col min="11528" max="11763" width="8.6640625" style="110"/>
    <col min="11764" max="11764" width="6.33203125" style="110" customWidth="1"/>
    <col min="11765" max="11765" width="35.77734375" style="110" customWidth="1"/>
    <col min="11766" max="11766" width="12.6640625" style="110" customWidth="1"/>
    <col min="11767" max="11767" width="12.44140625" style="110" bestFit="1" customWidth="1"/>
    <col min="11768" max="11768" width="12.109375" style="110" bestFit="1" customWidth="1"/>
    <col min="11769" max="11769" width="15" style="110" customWidth="1"/>
    <col min="11770" max="11771" width="12.109375" style="110" bestFit="1" customWidth="1"/>
    <col min="11772" max="11773" width="12.77734375" style="110" customWidth="1"/>
    <col min="11774" max="11774" width="9.33203125" style="110" customWidth="1"/>
    <col min="11775" max="11775" width="10" style="110" customWidth="1"/>
    <col min="11776" max="11776" width="12.109375" style="110" customWidth="1"/>
    <col min="11777" max="11778" width="13.109375" style="110" customWidth="1"/>
    <col min="11779" max="11779" width="13.6640625" style="110" customWidth="1"/>
    <col min="11780" max="11780" width="13.44140625" style="110" customWidth="1"/>
    <col min="11781" max="11781" width="18.44140625" style="110" customWidth="1"/>
    <col min="11782" max="11782" width="15.109375" style="110" bestFit="1" customWidth="1"/>
    <col min="11783" max="11783" width="12.44140625" style="110" bestFit="1" customWidth="1"/>
    <col min="11784" max="12019" width="8.6640625" style="110"/>
    <col min="12020" max="12020" width="6.33203125" style="110" customWidth="1"/>
    <col min="12021" max="12021" width="35.77734375" style="110" customWidth="1"/>
    <col min="12022" max="12022" width="12.6640625" style="110" customWidth="1"/>
    <col min="12023" max="12023" width="12.44140625" style="110" bestFit="1" customWidth="1"/>
    <col min="12024" max="12024" width="12.109375" style="110" bestFit="1" customWidth="1"/>
    <col min="12025" max="12025" width="15" style="110" customWidth="1"/>
    <col min="12026" max="12027" width="12.109375" style="110" bestFit="1" customWidth="1"/>
    <col min="12028" max="12029" width="12.77734375" style="110" customWidth="1"/>
    <col min="12030" max="12030" width="9.33203125" style="110" customWidth="1"/>
    <col min="12031" max="12031" width="10" style="110" customWidth="1"/>
    <col min="12032" max="12032" width="12.109375" style="110" customWidth="1"/>
    <col min="12033" max="12034" width="13.109375" style="110" customWidth="1"/>
    <col min="12035" max="12035" width="13.6640625" style="110" customWidth="1"/>
    <col min="12036" max="12036" width="13.44140625" style="110" customWidth="1"/>
    <col min="12037" max="12037" width="18.44140625" style="110" customWidth="1"/>
    <col min="12038" max="12038" width="15.109375" style="110" bestFit="1" customWidth="1"/>
    <col min="12039" max="12039" width="12.44140625" style="110" bestFit="1" customWidth="1"/>
    <col min="12040" max="12275" width="8.6640625" style="110"/>
    <col min="12276" max="12276" width="6.33203125" style="110" customWidth="1"/>
    <col min="12277" max="12277" width="35.77734375" style="110" customWidth="1"/>
    <col min="12278" max="12278" width="12.6640625" style="110" customWidth="1"/>
    <col min="12279" max="12279" width="12.44140625" style="110" bestFit="1" customWidth="1"/>
    <col min="12280" max="12280" width="12.109375" style="110" bestFit="1" customWidth="1"/>
    <col min="12281" max="12281" width="15" style="110" customWidth="1"/>
    <col min="12282" max="12283" width="12.109375" style="110" bestFit="1" customWidth="1"/>
    <col min="12284" max="12285" width="12.77734375" style="110" customWidth="1"/>
    <col min="12286" max="12286" width="9.33203125" style="110" customWidth="1"/>
    <col min="12287" max="12287" width="10" style="110" customWidth="1"/>
    <col min="12288" max="12288" width="12.109375" style="110" customWidth="1"/>
    <col min="12289" max="12290" width="13.109375" style="110" customWidth="1"/>
    <col min="12291" max="12291" width="13.6640625" style="110" customWidth="1"/>
    <col min="12292" max="12292" width="13.44140625" style="110" customWidth="1"/>
    <col min="12293" max="12293" width="18.44140625" style="110" customWidth="1"/>
    <col min="12294" max="12294" width="15.109375" style="110" bestFit="1" customWidth="1"/>
    <col min="12295" max="12295" width="12.44140625" style="110" bestFit="1" customWidth="1"/>
    <col min="12296" max="12531" width="8.6640625" style="110"/>
    <col min="12532" max="12532" width="6.33203125" style="110" customWidth="1"/>
    <col min="12533" max="12533" width="35.77734375" style="110" customWidth="1"/>
    <col min="12534" max="12534" width="12.6640625" style="110" customWidth="1"/>
    <col min="12535" max="12535" width="12.44140625" style="110" bestFit="1" customWidth="1"/>
    <col min="12536" max="12536" width="12.109375" style="110" bestFit="1" customWidth="1"/>
    <col min="12537" max="12537" width="15" style="110" customWidth="1"/>
    <col min="12538" max="12539" width="12.109375" style="110" bestFit="1" customWidth="1"/>
    <col min="12540" max="12541" width="12.77734375" style="110" customWidth="1"/>
    <col min="12542" max="12542" width="9.33203125" style="110" customWidth="1"/>
    <col min="12543" max="12543" width="10" style="110" customWidth="1"/>
    <col min="12544" max="12544" width="12.109375" style="110" customWidth="1"/>
    <col min="12545" max="12546" width="13.109375" style="110" customWidth="1"/>
    <col min="12547" max="12547" width="13.6640625" style="110" customWidth="1"/>
    <col min="12548" max="12548" width="13.44140625" style="110" customWidth="1"/>
    <col min="12549" max="12549" width="18.44140625" style="110" customWidth="1"/>
    <col min="12550" max="12550" width="15.109375" style="110" bestFit="1" customWidth="1"/>
    <col min="12551" max="12551" width="12.44140625" style="110" bestFit="1" customWidth="1"/>
    <col min="12552" max="12787" width="8.6640625" style="110"/>
    <col min="12788" max="12788" width="6.33203125" style="110" customWidth="1"/>
    <col min="12789" max="12789" width="35.77734375" style="110" customWidth="1"/>
    <col min="12790" max="12790" width="12.6640625" style="110" customWidth="1"/>
    <col min="12791" max="12791" width="12.44140625" style="110" bestFit="1" customWidth="1"/>
    <col min="12792" max="12792" width="12.109375" style="110" bestFit="1" customWidth="1"/>
    <col min="12793" max="12793" width="15" style="110" customWidth="1"/>
    <col min="12794" max="12795" width="12.109375" style="110" bestFit="1" customWidth="1"/>
    <col min="12796" max="12797" width="12.77734375" style="110" customWidth="1"/>
    <col min="12798" max="12798" width="9.33203125" style="110" customWidth="1"/>
    <col min="12799" max="12799" width="10" style="110" customWidth="1"/>
    <col min="12800" max="12800" width="12.109375" style="110" customWidth="1"/>
    <col min="12801" max="12802" width="13.109375" style="110" customWidth="1"/>
    <col min="12803" max="12803" width="13.6640625" style="110" customWidth="1"/>
    <col min="12804" max="12804" width="13.44140625" style="110" customWidth="1"/>
    <col min="12805" max="12805" width="18.44140625" style="110" customWidth="1"/>
    <col min="12806" max="12806" width="15.109375" style="110" bestFit="1" customWidth="1"/>
    <col min="12807" max="12807" width="12.44140625" style="110" bestFit="1" customWidth="1"/>
    <col min="12808" max="13043" width="8.6640625" style="110"/>
    <col min="13044" max="13044" width="6.33203125" style="110" customWidth="1"/>
    <col min="13045" max="13045" width="35.77734375" style="110" customWidth="1"/>
    <col min="13046" max="13046" width="12.6640625" style="110" customWidth="1"/>
    <col min="13047" max="13047" width="12.44140625" style="110" bestFit="1" customWidth="1"/>
    <col min="13048" max="13048" width="12.109375" style="110" bestFit="1" customWidth="1"/>
    <col min="13049" max="13049" width="15" style="110" customWidth="1"/>
    <col min="13050" max="13051" width="12.109375" style="110" bestFit="1" customWidth="1"/>
    <col min="13052" max="13053" width="12.77734375" style="110" customWidth="1"/>
    <col min="13054" max="13054" width="9.33203125" style="110" customWidth="1"/>
    <col min="13055" max="13055" width="10" style="110" customWidth="1"/>
    <col min="13056" max="13056" width="12.109375" style="110" customWidth="1"/>
    <col min="13057" max="13058" width="13.109375" style="110" customWidth="1"/>
    <col min="13059" max="13059" width="13.6640625" style="110" customWidth="1"/>
    <col min="13060" max="13060" width="13.44140625" style="110" customWidth="1"/>
    <col min="13061" max="13061" width="18.44140625" style="110" customWidth="1"/>
    <col min="13062" max="13062" width="15.109375" style="110" bestFit="1" customWidth="1"/>
    <col min="13063" max="13063" width="12.44140625" style="110" bestFit="1" customWidth="1"/>
    <col min="13064" max="13299" width="8.6640625" style="110"/>
    <col min="13300" max="13300" width="6.33203125" style="110" customWidth="1"/>
    <col min="13301" max="13301" width="35.77734375" style="110" customWidth="1"/>
    <col min="13302" max="13302" width="12.6640625" style="110" customWidth="1"/>
    <col min="13303" max="13303" width="12.44140625" style="110" bestFit="1" customWidth="1"/>
    <col min="13304" max="13304" width="12.109375" style="110" bestFit="1" customWidth="1"/>
    <col min="13305" max="13305" width="15" style="110" customWidth="1"/>
    <col min="13306" max="13307" width="12.109375" style="110" bestFit="1" customWidth="1"/>
    <col min="13308" max="13309" width="12.77734375" style="110" customWidth="1"/>
    <col min="13310" max="13310" width="9.33203125" style="110" customWidth="1"/>
    <col min="13311" max="13311" width="10" style="110" customWidth="1"/>
    <col min="13312" max="13312" width="12.109375" style="110" customWidth="1"/>
    <col min="13313" max="13314" width="13.109375" style="110" customWidth="1"/>
    <col min="13315" max="13315" width="13.6640625" style="110" customWidth="1"/>
    <col min="13316" max="13316" width="13.44140625" style="110" customWidth="1"/>
    <col min="13317" max="13317" width="18.44140625" style="110" customWidth="1"/>
    <col min="13318" max="13318" width="15.109375" style="110" bestFit="1" customWidth="1"/>
    <col min="13319" max="13319" width="12.44140625" style="110" bestFit="1" customWidth="1"/>
    <col min="13320" max="13555" width="8.6640625" style="110"/>
    <col min="13556" max="13556" width="6.33203125" style="110" customWidth="1"/>
    <col min="13557" max="13557" width="35.77734375" style="110" customWidth="1"/>
    <col min="13558" max="13558" width="12.6640625" style="110" customWidth="1"/>
    <col min="13559" max="13559" width="12.44140625" style="110" bestFit="1" customWidth="1"/>
    <col min="13560" max="13560" width="12.109375" style="110" bestFit="1" customWidth="1"/>
    <col min="13561" max="13561" width="15" style="110" customWidth="1"/>
    <col min="13562" max="13563" width="12.109375" style="110" bestFit="1" customWidth="1"/>
    <col min="13564" max="13565" width="12.77734375" style="110" customWidth="1"/>
    <col min="13566" max="13566" width="9.33203125" style="110" customWidth="1"/>
    <col min="13567" max="13567" width="10" style="110" customWidth="1"/>
    <col min="13568" max="13568" width="12.109375" style="110" customWidth="1"/>
    <col min="13569" max="13570" width="13.109375" style="110" customWidth="1"/>
    <col min="13571" max="13571" width="13.6640625" style="110" customWidth="1"/>
    <col min="13572" max="13572" width="13.44140625" style="110" customWidth="1"/>
    <col min="13573" max="13573" width="18.44140625" style="110" customWidth="1"/>
    <col min="13574" max="13574" width="15.109375" style="110" bestFit="1" customWidth="1"/>
    <col min="13575" max="13575" width="12.44140625" style="110" bestFit="1" customWidth="1"/>
    <col min="13576" max="13811" width="8.6640625" style="110"/>
    <col min="13812" max="13812" width="6.33203125" style="110" customWidth="1"/>
    <col min="13813" max="13813" width="35.77734375" style="110" customWidth="1"/>
    <col min="13814" max="13814" width="12.6640625" style="110" customWidth="1"/>
    <col min="13815" max="13815" width="12.44140625" style="110" bestFit="1" customWidth="1"/>
    <col min="13816" max="13816" width="12.109375" style="110" bestFit="1" customWidth="1"/>
    <col min="13817" max="13817" width="15" style="110" customWidth="1"/>
    <col min="13818" max="13819" width="12.109375" style="110" bestFit="1" customWidth="1"/>
    <col min="13820" max="13821" width="12.77734375" style="110" customWidth="1"/>
    <col min="13822" max="13822" width="9.33203125" style="110" customWidth="1"/>
    <col min="13823" max="13823" width="10" style="110" customWidth="1"/>
    <col min="13824" max="13824" width="12.109375" style="110" customWidth="1"/>
    <col min="13825" max="13826" width="13.109375" style="110" customWidth="1"/>
    <col min="13827" max="13827" width="13.6640625" style="110" customWidth="1"/>
    <col min="13828" max="13828" width="13.44140625" style="110" customWidth="1"/>
    <col min="13829" max="13829" width="18.44140625" style="110" customWidth="1"/>
    <col min="13830" max="13830" width="15.109375" style="110" bestFit="1" customWidth="1"/>
    <col min="13831" max="13831" width="12.44140625" style="110" bestFit="1" customWidth="1"/>
    <col min="13832" max="14067" width="8.6640625" style="110"/>
    <col min="14068" max="14068" width="6.33203125" style="110" customWidth="1"/>
    <col min="14069" max="14069" width="35.77734375" style="110" customWidth="1"/>
    <col min="14070" max="14070" width="12.6640625" style="110" customWidth="1"/>
    <col min="14071" max="14071" width="12.44140625" style="110" bestFit="1" customWidth="1"/>
    <col min="14072" max="14072" width="12.109375" style="110" bestFit="1" customWidth="1"/>
    <col min="14073" max="14073" width="15" style="110" customWidth="1"/>
    <col min="14074" max="14075" width="12.109375" style="110" bestFit="1" customWidth="1"/>
    <col min="14076" max="14077" width="12.77734375" style="110" customWidth="1"/>
    <col min="14078" max="14078" width="9.33203125" style="110" customWidth="1"/>
    <col min="14079" max="14079" width="10" style="110" customWidth="1"/>
    <col min="14080" max="14080" width="12.109375" style="110" customWidth="1"/>
    <col min="14081" max="14082" width="13.109375" style="110" customWidth="1"/>
    <col min="14083" max="14083" width="13.6640625" style="110" customWidth="1"/>
    <col min="14084" max="14084" width="13.44140625" style="110" customWidth="1"/>
    <col min="14085" max="14085" width="18.44140625" style="110" customWidth="1"/>
    <col min="14086" max="14086" width="15.109375" style="110" bestFit="1" customWidth="1"/>
    <col min="14087" max="14087" width="12.44140625" style="110" bestFit="1" customWidth="1"/>
    <col min="14088" max="14323" width="8.6640625" style="110"/>
    <col min="14324" max="14324" width="6.33203125" style="110" customWidth="1"/>
    <col min="14325" max="14325" width="35.77734375" style="110" customWidth="1"/>
    <col min="14326" max="14326" width="12.6640625" style="110" customWidth="1"/>
    <col min="14327" max="14327" width="12.44140625" style="110" bestFit="1" customWidth="1"/>
    <col min="14328" max="14328" width="12.109375" style="110" bestFit="1" customWidth="1"/>
    <col min="14329" max="14329" width="15" style="110" customWidth="1"/>
    <col min="14330" max="14331" width="12.109375" style="110" bestFit="1" customWidth="1"/>
    <col min="14332" max="14333" width="12.77734375" style="110" customWidth="1"/>
    <col min="14334" max="14334" width="9.33203125" style="110" customWidth="1"/>
    <col min="14335" max="14335" width="10" style="110" customWidth="1"/>
    <col min="14336" max="14336" width="12.109375" style="110" customWidth="1"/>
    <col min="14337" max="14338" width="13.109375" style="110" customWidth="1"/>
    <col min="14339" max="14339" width="13.6640625" style="110" customWidth="1"/>
    <col min="14340" max="14340" width="13.44140625" style="110" customWidth="1"/>
    <col min="14341" max="14341" width="18.44140625" style="110" customWidth="1"/>
    <col min="14342" max="14342" width="15.109375" style="110" bestFit="1" customWidth="1"/>
    <col min="14343" max="14343" width="12.44140625" style="110" bestFit="1" customWidth="1"/>
    <col min="14344" max="14579" width="8.6640625" style="110"/>
    <col min="14580" max="14580" width="6.33203125" style="110" customWidth="1"/>
    <col min="14581" max="14581" width="35.77734375" style="110" customWidth="1"/>
    <col min="14582" max="14582" width="12.6640625" style="110" customWidth="1"/>
    <col min="14583" max="14583" width="12.44140625" style="110" bestFit="1" customWidth="1"/>
    <col min="14584" max="14584" width="12.109375" style="110" bestFit="1" customWidth="1"/>
    <col min="14585" max="14585" width="15" style="110" customWidth="1"/>
    <col min="14586" max="14587" width="12.109375" style="110" bestFit="1" customWidth="1"/>
    <col min="14588" max="14589" width="12.77734375" style="110" customWidth="1"/>
    <col min="14590" max="14590" width="9.33203125" style="110" customWidth="1"/>
    <col min="14591" max="14591" width="10" style="110" customWidth="1"/>
    <col min="14592" max="14592" width="12.109375" style="110" customWidth="1"/>
    <col min="14593" max="14594" width="13.109375" style="110" customWidth="1"/>
    <col min="14595" max="14595" width="13.6640625" style="110" customWidth="1"/>
    <col min="14596" max="14596" width="13.44140625" style="110" customWidth="1"/>
    <col min="14597" max="14597" width="18.44140625" style="110" customWidth="1"/>
    <col min="14598" max="14598" width="15.109375" style="110" bestFit="1" customWidth="1"/>
    <col min="14599" max="14599" width="12.44140625" style="110" bestFit="1" customWidth="1"/>
    <col min="14600" max="14835" width="8.6640625" style="110"/>
    <col min="14836" max="14836" width="6.33203125" style="110" customWidth="1"/>
    <col min="14837" max="14837" width="35.77734375" style="110" customWidth="1"/>
    <col min="14838" max="14838" width="12.6640625" style="110" customWidth="1"/>
    <col min="14839" max="14839" width="12.44140625" style="110" bestFit="1" customWidth="1"/>
    <col min="14840" max="14840" width="12.109375" style="110" bestFit="1" customWidth="1"/>
    <col min="14841" max="14841" width="15" style="110" customWidth="1"/>
    <col min="14842" max="14843" width="12.109375" style="110" bestFit="1" customWidth="1"/>
    <col min="14844" max="14845" width="12.77734375" style="110" customWidth="1"/>
    <col min="14846" max="14846" width="9.33203125" style="110" customWidth="1"/>
    <col min="14847" max="14847" width="10" style="110" customWidth="1"/>
    <col min="14848" max="14848" width="12.109375" style="110" customWidth="1"/>
    <col min="14849" max="14850" width="13.109375" style="110" customWidth="1"/>
    <col min="14851" max="14851" width="13.6640625" style="110" customWidth="1"/>
    <col min="14852" max="14852" width="13.44140625" style="110" customWidth="1"/>
    <col min="14853" max="14853" width="18.44140625" style="110" customWidth="1"/>
    <col min="14854" max="14854" width="15.109375" style="110" bestFit="1" customWidth="1"/>
    <col min="14855" max="14855" width="12.44140625" style="110" bestFit="1" customWidth="1"/>
    <col min="14856" max="15091" width="8.6640625" style="110"/>
    <col min="15092" max="15092" width="6.33203125" style="110" customWidth="1"/>
    <col min="15093" max="15093" width="35.77734375" style="110" customWidth="1"/>
    <col min="15094" max="15094" width="12.6640625" style="110" customWidth="1"/>
    <col min="15095" max="15095" width="12.44140625" style="110" bestFit="1" customWidth="1"/>
    <col min="15096" max="15096" width="12.109375" style="110" bestFit="1" customWidth="1"/>
    <col min="15097" max="15097" width="15" style="110" customWidth="1"/>
    <col min="15098" max="15099" width="12.109375" style="110" bestFit="1" customWidth="1"/>
    <col min="15100" max="15101" width="12.77734375" style="110" customWidth="1"/>
    <col min="15102" max="15102" width="9.33203125" style="110" customWidth="1"/>
    <col min="15103" max="15103" width="10" style="110" customWidth="1"/>
    <col min="15104" max="15104" width="12.109375" style="110" customWidth="1"/>
    <col min="15105" max="15106" width="13.109375" style="110" customWidth="1"/>
    <col min="15107" max="15107" width="13.6640625" style="110" customWidth="1"/>
    <col min="15108" max="15108" width="13.44140625" style="110" customWidth="1"/>
    <col min="15109" max="15109" width="18.44140625" style="110" customWidth="1"/>
    <col min="15110" max="15110" width="15.109375" style="110" bestFit="1" customWidth="1"/>
    <col min="15111" max="15111" width="12.44140625" style="110" bestFit="1" customWidth="1"/>
    <col min="15112" max="15347" width="8.6640625" style="110"/>
    <col min="15348" max="15348" width="6.33203125" style="110" customWidth="1"/>
    <col min="15349" max="15349" width="35.77734375" style="110" customWidth="1"/>
    <col min="15350" max="15350" width="12.6640625" style="110" customWidth="1"/>
    <col min="15351" max="15351" width="12.44140625" style="110" bestFit="1" customWidth="1"/>
    <col min="15352" max="15352" width="12.109375" style="110" bestFit="1" customWidth="1"/>
    <col min="15353" max="15353" width="15" style="110" customWidth="1"/>
    <col min="15354" max="15355" width="12.109375" style="110" bestFit="1" customWidth="1"/>
    <col min="15356" max="15357" width="12.77734375" style="110" customWidth="1"/>
    <col min="15358" max="15358" width="9.33203125" style="110" customWidth="1"/>
    <col min="15359" max="15359" width="10" style="110" customWidth="1"/>
    <col min="15360" max="15360" width="12.109375" style="110" customWidth="1"/>
    <col min="15361" max="15362" width="13.109375" style="110" customWidth="1"/>
    <col min="15363" max="15363" width="13.6640625" style="110" customWidth="1"/>
    <col min="15364" max="15364" width="13.44140625" style="110" customWidth="1"/>
    <col min="15365" max="15365" width="18.44140625" style="110" customWidth="1"/>
    <col min="15366" max="15366" width="15.109375" style="110" bestFit="1" customWidth="1"/>
    <col min="15367" max="15367" width="12.44140625" style="110" bestFit="1" customWidth="1"/>
    <col min="15368" max="15603" width="8.6640625" style="110"/>
    <col min="15604" max="15604" width="6.33203125" style="110" customWidth="1"/>
    <col min="15605" max="15605" width="35.77734375" style="110" customWidth="1"/>
    <col min="15606" max="15606" width="12.6640625" style="110" customWidth="1"/>
    <col min="15607" max="15607" width="12.44140625" style="110" bestFit="1" customWidth="1"/>
    <col min="15608" max="15608" width="12.109375" style="110" bestFit="1" customWidth="1"/>
    <col min="15609" max="15609" width="15" style="110" customWidth="1"/>
    <col min="15610" max="15611" width="12.109375" style="110" bestFit="1" customWidth="1"/>
    <col min="15612" max="15613" width="12.77734375" style="110" customWidth="1"/>
    <col min="15614" max="15614" width="9.33203125" style="110" customWidth="1"/>
    <col min="15615" max="15615" width="10" style="110" customWidth="1"/>
    <col min="15616" max="15616" width="12.109375" style="110" customWidth="1"/>
    <col min="15617" max="15618" width="13.109375" style="110" customWidth="1"/>
    <col min="15619" max="15619" width="13.6640625" style="110" customWidth="1"/>
    <col min="15620" max="15620" width="13.44140625" style="110" customWidth="1"/>
    <col min="15621" max="15621" width="18.44140625" style="110" customWidth="1"/>
    <col min="15622" max="15622" width="15.109375" style="110" bestFit="1" customWidth="1"/>
    <col min="15623" max="15623" width="12.44140625" style="110" bestFit="1" customWidth="1"/>
    <col min="15624" max="15859" width="8.6640625" style="110"/>
    <col min="15860" max="15860" width="6.33203125" style="110" customWidth="1"/>
    <col min="15861" max="15861" width="35.77734375" style="110" customWidth="1"/>
    <col min="15862" max="15862" width="12.6640625" style="110" customWidth="1"/>
    <col min="15863" max="15863" width="12.44140625" style="110" bestFit="1" customWidth="1"/>
    <col min="15864" max="15864" width="12.109375" style="110" bestFit="1" customWidth="1"/>
    <col min="15865" max="15865" width="15" style="110" customWidth="1"/>
    <col min="15866" max="15867" width="12.109375" style="110" bestFit="1" customWidth="1"/>
    <col min="15868" max="15869" width="12.77734375" style="110" customWidth="1"/>
    <col min="15870" max="15870" width="9.33203125" style="110" customWidth="1"/>
    <col min="15871" max="15871" width="10" style="110" customWidth="1"/>
    <col min="15872" max="15872" width="12.109375" style="110" customWidth="1"/>
    <col min="15873" max="15874" width="13.109375" style="110" customWidth="1"/>
    <col min="15875" max="15875" width="13.6640625" style="110" customWidth="1"/>
    <col min="15876" max="15876" width="13.44140625" style="110" customWidth="1"/>
    <col min="15877" max="15877" width="18.44140625" style="110" customWidth="1"/>
    <col min="15878" max="15878" width="15.109375" style="110" bestFit="1" customWidth="1"/>
    <col min="15879" max="15879" width="12.44140625" style="110" bestFit="1" customWidth="1"/>
    <col min="15880" max="16115" width="8.6640625" style="110"/>
    <col min="16116" max="16116" width="6.33203125" style="110" customWidth="1"/>
    <col min="16117" max="16117" width="35.77734375" style="110" customWidth="1"/>
    <col min="16118" max="16118" width="12.6640625" style="110" customWidth="1"/>
    <col min="16119" max="16119" width="12.44140625" style="110" bestFit="1" customWidth="1"/>
    <col min="16120" max="16120" width="12.109375" style="110" bestFit="1" customWidth="1"/>
    <col min="16121" max="16121" width="15" style="110" customWidth="1"/>
    <col min="16122" max="16123" width="12.109375" style="110" bestFit="1" customWidth="1"/>
    <col min="16124" max="16125" width="12.77734375" style="110" customWidth="1"/>
    <col min="16126" max="16126" width="9.33203125" style="110" customWidth="1"/>
    <col min="16127" max="16127" width="10" style="110" customWidth="1"/>
    <col min="16128" max="16128" width="12.109375" style="110" customWidth="1"/>
    <col min="16129" max="16130" width="13.109375" style="110" customWidth="1"/>
    <col min="16131" max="16131" width="13.6640625" style="110" customWidth="1"/>
    <col min="16132" max="16132" width="13.44140625" style="110" customWidth="1"/>
    <col min="16133" max="16133" width="18.44140625" style="110" customWidth="1"/>
    <col min="16134" max="16134" width="15.109375" style="110" bestFit="1" customWidth="1"/>
    <col min="16135" max="16135" width="12.44140625" style="110" bestFit="1" customWidth="1"/>
    <col min="16136" max="16384" width="8.6640625" style="110"/>
  </cols>
  <sheetData>
    <row r="1" spans="1:15" ht="16.5" customHeight="1" x14ac:dyDescent="0.25">
      <c r="E1" s="590" t="s">
        <v>1130</v>
      </c>
    </row>
    <row r="2" spans="1:15" ht="30.75" customHeight="1" x14ac:dyDescent="0.25">
      <c r="A2" s="608" t="s">
        <v>1112</v>
      </c>
      <c r="B2" s="608"/>
      <c r="C2" s="608"/>
      <c r="D2" s="608"/>
      <c r="E2" s="608"/>
    </row>
    <row r="4" spans="1:15" ht="27.75" customHeight="1" x14ac:dyDescent="0.2">
      <c r="A4" s="609" t="s">
        <v>787</v>
      </c>
      <c r="B4" s="609"/>
      <c r="C4" s="609"/>
      <c r="D4" s="609"/>
      <c r="E4" s="609"/>
    </row>
    <row r="5" spans="1:15" ht="16.5" customHeight="1" x14ac:dyDescent="0.2">
      <c r="A5" s="609" t="s">
        <v>1113</v>
      </c>
      <c r="B5" s="609"/>
      <c r="C5" s="609"/>
      <c r="D5" s="609"/>
      <c r="E5" s="609"/>
    </row>
    <row r="6" spans="1:15" ht="16.5" customHeight="1" x14ac:dyDescent="0.2"/>
    <row r="7" spans="1:15" s="111" customFormat="1" ht="11.25" customHeight="1" x14ac:dyDescent="0.25">
      <c r="A7" s="610" t="s">
        <v>1114</v>
      </c>
      <c r="B7" s="612" t="s">
        <v>1148</v>
      </c>
      <c r="C7" s="612" t="s">
        <v>1111</v>
      </c>
      <c r="D7" s="607" t="s">
        <v>1152</v>
      </c>
      <c r="E7" s="607" t="s">
        <v>1149</v>
      </c>
      <c r="F7" s="126"/>
      <c r="G7" s="126"/>
      <c r="H7" s="126"/>
      <c r="I7" s="126"/>
      <c r="J7" s="126"/>
      <c r="K7" s="126"/>
      <c r="L7" s="126"/>
      <c r="M7" s="126"/>
      <c r="N7" s="126"/>
      <c r="O7" s="126"/>
    </row>
    <row r="8" spans="1:15" s="111" customFormat="1" ht="66.75" customHeight="1" x14ac:dyDescent="0.25">
      <c r="A8" s="611"/>
      <c r="B8" s="613"/>
      <c r="C8" s="614"/>
      <c r="D8" s="607"/>
      <c r="E8" s="607"/>
      <c r="F8" s="126"/>
      <c r="G8" s="126"/>
      <c r="H8" s="126"/>
      <c r="I8" s="126"/>
      <c r="J8" s="126"/>
      <c r="K8" s="126"/>
      <c r="L8" s="126"/>
      <c r="M8" s="126"/>
      <c r="N8" s="126"/>
      <c r="O8" s="126"/>
    </row>
    <row r="9" spans="1:15" s="111" customFormat="1" ht="13.2" x14ac:dyDescent="0.25">
      <c r="A9" s="596"/>
      <c r="B9" s="597"/>
      <c r="C9" s="597"/>
      <c r="D9" s="583">
        <v>7200</v>
      </c>
      <c r="E9" s="599">
        <v>220</v>
      </c>
      <c r="F9" s="126"/>
      <c r="G9" s="126"/>
      <c r="H9" s="126"/>
      <c r="I9" s="126"/>
      <c r="J9" s="126"/>
      <c r="K9" s="126"/>
      <c r="L9" s="126"/>
      <c r="M9" s="126"/>
      <c r="N9" s="126"/>
      <c r="O9" s="126"/>
    </row>
    <row r="10" spans="1:15" x14ac:dyDescent="0.2">
      <c r="A10" s="600">
        <v>1</v>
      </c>
      <c r="B10" s="598">
        <v>2</v>
      </c>
      <c r="C10" s="598">
        <v>3</v>
      </c>
      <c r="D10" s="598">
        <v>4</v>
      </c>
      <c r="E10" s="601">
        <v>5</v>
      </c>
    </row>
    <row r="11" spans="1:15" s="112" customFormat="1" ht="18" customHeight="1" x14ac:dyDescent="0.25">
      <c r="A11" s="587" t="s">
        <v>1115</v>
      </c>
      <c r="B11" s="127" t="s">
        <v>1099</v>
      </c>
      <c r="C11" s="602">
        <f>'Ф-2.2.1 КЖ'!I125</f>
        <v>0</v>
      </c>
      <c r="D11" s="602">
        <f>C11/$D$9</f>
        <v>0</v>
      </c>
      <c r="E11" s="603">
        <f>C11/$E$9</f>
        <v>0</v>
      </c>
      <c r="F11" s="128"/>
      <c r="G11" s="128"/>
      <c r="H11" s="128"/>
      <c r="I11" s="128"/>
      <c r="J11" s="128"/>
      <c r="K11" s="128"/>
      <c r="L11" s="128"/>
      <c r="M11" s="128"/>
      <c r="N11" s="128"/>
      <c r="O11" s="128"/>
    </row>
    <row r="12" spans="1:15" s="112" customFormat="1" ht="15.75" customHeight="1" x14ac:dyDescent="0.25">
      <c r="A12" s="587" t="s">
        <v>1116</v>
      </c>
      <c r="B12" s="127" t="s">
        <v>823</v>
      </c>
      <c r="C12" s="602">
        <f>'Ф-2.2.2 Рампа'!I44</f>
        <v>0</v>
      </c>
      <c r="D12" s="602">
        <f t="shared" ref="D12:D25" si="0">C12/$D$9</f>
        <v>0</v>
      </c>
      <c r="E12" s="603">
        <f t="shared" ref="E12:E25" si="1">C12/$E$9</f>
        <v>0</v>
      </c>
      <c r="F12" s="128"/>
      <c r="G12" s="128"/>
      <c r="H12" s="128"/>
      <c r="I12" s="128"/>
      <c r="J12" s="128"/>
      <c r="K12" s="128"/>
      <c r="L12" s="128"/>
      <c r="M12" s="128"/>
      <c r="N12" s="128"/>
      <c r="O12" s="128"/>
    </row>
    <row r="13" spans="1:15" s="112" customFormat="1" ht="15" customHeight="1" x14ac:dyDescent="0.25">
      <c r="A13" s="587" t="s">
        <v>1117</v>
      </c>
      <c r="B13" s="127" t="s">
        <v>351</v>
      </c>
      <c r="C13" s="602">
        <f>'Ф-2.2.3 Переходы'!I307</f>
        <v>0</v>
      </c>
      <c r="D13" s="602">
        <f t="shared" si="0"/>
        <v>0</v>
      </c>
      <c r="E13" s="603">
        <f t="shared" si="1"/>
        <v>0</v>
      </c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s="113" customFormat="1" ht="24" customHeight="1" x14ac:dyDescent="0.25">
      <c r="A14" s="587" t="s">
        <v>1118</v>
      </c>
      <c r="B14" s="130" t="s">
        <v>1092</v>
      </c>
      <c r="C14" s="602">
        <f>'Ф-2.2.4 Наливные полы'!I39</f>
        <v>0</v>
      </c>
      <c r="D14" s="602">
        <f t="shared" si="0"/>
        <v>0</v>
      </c>
      <c r="E14" s="603">
        <f t="shared" si="1"/>
        <v>0</v>
      </c>
      <c r="F14" s="131"/>
      <c r="G14" s="131"/>
      <c r="H14" s="131"/>
      <c r="I14" s="131"/>
      <c r="J14" s="131"/>
      <c r="K14" s="131"/>
      <c r="L14" s="131"/>
      <c r="M14" s="131"/>
      <c r="N14" s="131"/>
      <c r="O14" s="131"/>
    </row>
    <row r="15" spans="1:15" s="113" customFormat="1" ht="30.75" customHeight="1" x14ac:dyDescent="0.25">
      <c r="A15" s="587" t="s">
        <v>1119</v>
      </c>
      <c r="B15" s="130" t="s">
        <v>1058</v>
      </c>
      <c r="C15" s="602">
        <f>'Ф-2.2.5 АР'!I92</f>
        <v>0</v>
      </c>
      <c r="D15" s="602">
        <f t="shared" si="0"/>
        <v>0</v>
      </c>
      <c r="E15" s="603">
        <f t="shared" si="1"/>
        <v>0</v>
      </c>
      <c r="F15" s="131"/>
      <c r="G15" s="131"/>
      <c r="H15" s="131"/>
      <c r="I15" s="131"/>
      <c r="J15" s="131"/>
      <c r="K15" s="131"/>
      <c r="L15" s="131"/>
      <c r="M15" s="131"/>
      <c r="N15" s="131"/>
      <c r="O15" s="131"/>
    </row>
    <row r="16" spans="1:15" s="112" customFormat="1" ht="31.5" customHeight="1" x14ac:dyDescent="0.25">
      <c r="A16" s="587" t="s">
        <v>1120</v>
      </c>
      <c r="B16" s="127" t="s">
        <v>540</v>
      </c>
      <c r="C16" s="602">
        <f>'Ф-2.2.6 Противпож.водопр'!I42</f>
        <v>0</v>
      </c>
      <c r="D16" s="602">
        <f t="shared" si="0"/>
        <v>0</v>
      </c>
      <c r="E16" s="603">
        <f t="shared" si="1"/>
        <v>0</v>
      </c>
      <c r="F16" s="128"/>
      <c r="G16" s="128"/>
      <c r="H16" s="128"/>
      <c r="I16" s="128"/>
      <c r="J16" s="128"/>
      <c r="K16" s="128"/>
      <c r="L16" s="128"/>
      <c r="M16" s="128"/>
      <c r="N16" s="128"/>
      <c r="O16" s="128"/>
    </row>
    <row r="17" spans="1:15" s="112" customFormat="1" ht="26.25" customHeight="1" x14ac:dyDescent="0.25">
      <c r="A17" s="587" t="s">
        <v>1121</v>
      </c>
      <c r="B17" s="127" t="s">
        <v>579</v>
      </c>
      <c r="C17" s="602">
        <f>'Ф-2.2.7 Вентиляция'!I84</f>
        <v>0</v>
      </c>
      <c r="D17" s="602">
        <f t="shared" si="0"/>
        <v>0</v>
      </c>
      <c r="E17" s="603">
        <f t="shared" si="1"/>
        <v>0</v>
      </c>
      <c r="F17" s="128"/>
      <c r="G17" s="128"/>
      <c r="H17" s="128"/>
      <c r="I17" s="128"/>
      <c r="J17" s="128"/>
      <c r="K17" s="128"/>
      <c r="L17" s="128"/>
      <c r="M17" s="128"/>
      <c r="N17" s="128"/>
      <c r="O17" s="128"/>
    </row>
    <row r="18" spans="1:15" s="112" customFormat="1" ht="34.5" customHeight="1" x14ac:dyDescent="0.25">
      <c r="A18" s="587" t="s">
        <v>1122</v>
      </c>
      <c r="B18" s="127" t="s">
        <v>628</v>
      </c>
      <c r="C18" s="602">
        <f>'Ф-2.2.8 Дымоудаление'!I42</f>
        <v>0</v>
      </c>
      <c r="D18" s="602">
        <f t="shared" si="0"/>
        <v>0</v>
      </c>
      <c r="E18" s="603">
        <f t="shared" si="1"/>
        <v>0</v>
      </c>
      <c r="F18" s="128"/>
      <c r="G18" s="128"/>
      <c r="H18" s="128"/>
      <c r="I18" s="128"/>
      <c r="J18" s="128"/>
      <c r="K18" s="128"/>
      <c r="L18" s="128"/>
      <c r="M18" s="128"/>
      <c r="N18" s="128"/>
      <c r="O18" s="128"/>
    </row>
    <row r="19" spans="1:15" s="112" customFormat="1" ht="39.75" customHeight="1" x14ac:dyDescent="0.25">
      <c r="A19" s="587" t="s">
        <v>1123</v>
      </c>
      <c r="B19" s="127" t="s">
        <v>824</v>
      </c>
      <c r="C19" s="602">
        <f>'Ф-2.2.9 Спринкл.пожаротуш'!I90</f>
        <v>0</v>
      </c>
      <c r="D19" s="602">
        <f t="shared" si="0"/>
        <v>0</v>
      </c>
      <c r="E19" s="603">
        <f t="shared" si="1"/>
        <v>0</v>
      </c>
      <c r="F19" s="128"/>
      <c r="G19" s="128"/>
      <c r="H19" s="128"/>
      <c r="I19" s="128"/>
      <c r="J19" s="128"/>
      <c r="K19" s="128"/>
      <c r="L19" s="128"/>
      <c r="M19" s="128"/>
      <c r="N19" s="128"/>
      <c r="O19" s="128"/>
    </row>
    <row r="20" spans="1:15" s="112" customFormat="1" ht="44.25" customHeight="1" x14ac:dyDescent="0.25">
      <c r="A20" s="587" t="s">
        <v>1124</v>
      </c>
      <c r="B20" s="127" t="s">
        <v>462</v>
      </c>
      <c r="C20" s="602">
        <f>'Ф-2.2.10 Оросит.сеть'!I56</f>
        <v>0</v>
      </c>
      <c r="D20" s="602">
        <f t="shared" si="0"/>
        <v>0</v>
      </c>
      <c r="E20" s="603">
        <f t="shared" si="1"/>
        <v>0</v>
      </c>
      <c r="F20" s="129"/>
      <c r="G20" s="128"/>
      <c r="H20" s="128"/>
      <c r="I20" s="128"/>
      <c r="J20" s="128"/>
      <c r="K20" s="128"/>
      <c r="L20" s="128"/>
      <c r="M20" s="128"/>
      <c r="N20" s="128"/>
      <c r="O20" s="128"/>
    </row>
    <row r="21" spans="1:15" s="112" customFormat="1" ht="30" customHeight="1" x14ac:dyDescent="0.25">
      <c r="A21" s="587" t="s">
        <v>1125</v>
      </c>
      <c r="B21" s="127" t="s">
        <v>531</v>
      </c>
      <c r="C21" s="602">
        <f>'Ф-2.2.11 Дренчер.завеса'!I38</f>
        <v>0</v>
      </c>
      <c r="D21" s="602">
        <f t="shared" si="0"/>
        <v>0</v>
      </c>
      <c r="E21" s="603">
        <f t="shared" si="1"/>
        <v>0</v>
      </c>
      <c r="F21" s="129"/>
      <c r="G21" s="128"/>
      <c r="H21" s="128"/>
      <c r="I21" s="128"/>
      <c r="J21" s="128"/>
      <c r="K21" s="128"/>
      <c r="L21" s="128"/>
      <c r="M21" s="128"/>
      <c r="N21" s="128"/>
      <c r="O21" s="128"/>
    </row>
    <row r="22" spans="1:15" s="112" customFormat="1" ht="27.75" customHeight="1" x14ac:dyDescent="0.25">
      <c r="A22" s="587" t="s">
        <v>1126</v>
      </c>
      <c r="B22" s="127" t="s">
        <v>564</v>
      </c>
      <c r="C22" s="602">
        <f>'Ф-2.2.12 Сброс условно-чист.вод'!I32</f>
        <v>0</v>
      </c>
      <c r="D22" s="602">
        <f t="shared" si="0"/>
        <v>0</v>
      </c>
      <c r="E22" s="603">
        <f t="shared" si="1"/>
        <v>0</v>
      </c>
      <c r="F22" s="129"/>
      <c r="G22" s="128"/>
      <c r="H22" s="128"/>
      <c r="I22" s="128"/>
      <c r="J22" s="128"/>
      <c r="K22" s="128"/>
      <c r="L22" s="128"/>
      <c r="M22" s="128"/>
      <c r="N22" s="128"/>
      <c r="O22" s="128"/>
    </row>
    <row r="23" spans="1:15" s="112" customFormat="1" ht="29.25" customHeight="1" x14ac:dyDescent="0.25">
      <c r="A23" s="587" t="s">
        <v>1127</v>
      </c>
      <c r="B23" s="127" t="s">
        <v>655</v>
      </c>
      <c r="C23" s="602">
        <f>'Ф-2.2.13 ПС'!I45</f>
        <v>0</v>
      </c>
      <c r="D23" s="602">
        <f t="shared" si="0"/>
        <v>0</v>
      </c>
      <c r="E23" s="603">
        <f t="shared" si="1"/>
        <v>0</v>
      </c>
      <c r="F23" s="129"/>
      <c r="G23" s="128"/>
      <c r="H23" s="128"/>
      <c r="I23" s="128"/>
      <c r="J23" s="128"/>
      <c r="K23" s="128"/>
      <c r="L23" s="128"/>
      <c r="M23" s="128"/>
      <c r="N23" s="128"/>
      <c r="O23" s="128"/>
    </row>
    <row r="24" spans="1:15" s="112" customFormat="1" ht="35.25" customHeight="1" x14ac:dyDescent="0.25">
      <c r="A24" s="587" t="s">
        <v>1128</v>
      </c>
      <c r="B24" s="127" t="s">
        <v>671</v>
      </c>
      <c r="C24" s="602">
        <f>'Ф-2.2.14 ЭОМ'!I143</f>
        <v>0</v>
      </c>
      <c r="D24" s="602">
        <f t="shared" si="0"/>
        <v>0</v>
      </c>
      <c r="E24" s="603">
        <f t="shared" si="1"/>
        <v>0</v>
      </c>
      <c r="F24" s="129"/>
      <c r="G24" s="128"/>
      <c r="H24" s="128"/>
      <c r="I24" s="128"/>
      <c r="J24" s="128"/>
      <c r="K24" s="128"/>
      <c r="L24" s="128"/>
      <c r="M24" s="128"/>
      <c r="N24" s="128"/>
      <c r="O24" s="128"/>
    </row>
    <row r="25" spans="1:15" s="112" customFormat="1" ht="29.25" customHeight="1" x14ac:dyDescent="0.25">
      <c r="A25" s="587" t="s">
        <v>1129</v>
      </c>
      <c r="B25" s="127" t="s">
        <v>1100</v>
      </c>
      <c r="C25" s="604">
        <f>'Ф-2.2.15 Оснащен.парковки'!I20</f>
        <v>0</v>
      </c>
      <c r="D25" s="602">
        <f t="shared" si="0"/>
        <v>0</v>
      </c>
      <c r="E25" s="603">
        <f t="shared" si="1"/>
        <v>0</v>
      </c>
      <c r="F25" s="128"/>
      <c r="G25" s="128"/>
      <c r="H25" s="128"/>
      <c r="I25" s="128"/>
      <c r="J25" s="128"/>
      <c r="K25" s="128"/>
      <c r="L25" s="128"/>
      <c r="M25" s="128"/>
      <c r="N25" s="128"/>
      <c r="O25" s="128"/>
    </row>
    <row r="26" spans="1:15" s="114" customFormat="1" ht="23.25" customHeight="1" x14ac:dyDescent="0.25">
      <c r="A26" s="588"/>
      <c r="B26" s="137" t="s">
        <v>350</v>
      </c>
      <c r="C26" s="605">
        <f>SUM(C11:C25)</f>
        <v>0</v>
      </c>
      <c r="D26" s="605">
        <f t="shared" ref="D26:E26" si="2">SUM(D11:D25)</f>
        <v>0</v>
      </c>
      <c r="E26" s="605">
        <f t="shared" si="2"/>
        <v>0</v>
      </c>
      <c r="F26" s="132"/>
      <c r="G26" s="132"/>
      <c r="H26" s="132"/>
      <c r="I26" s="132"/>
      <c r="J26" s="132"/>
      <c r="K26" s="132"/>
      <c r="L26" s="132"/>
      <c r="M26" s="132"/>
      <c r="N26" s="132"/>
      <c r="O26" s="132"/>
    </row>
    <row r="29" spans="1:15" ht="13.2" x14ac:dyDescent="0.25">
      <c r="B29" s="593" t="s">
        <v>1146</v>
      </c>
      <c r="C29" s="594"/>
      <c r="D29" s="594"/>
      <c r="E29" s="594"/>
    </row>
    <row r="30" spans="1:15" s="115" customFormat="1" ht="13.2" x14ac:dyDescent="0.25">
      <c r="A30" s="589"/>
      <c r="B30" s="595" t="s">
        <v>1147</v>
      </c>
      <c r="C30" s="595"/>
      <c r="D30" s="595"/>
      <c r="E30" s="595"/>
      <c r="F30" s="133"/>
      <c r="G30" s="133"/>
      <c r="H30" s="133"/>
      <c r="I30" s="133"/>
      <c r="J30" s="133"/>
      <c r="K30" s="133"/>
      <c r="L30" s="133"/>
      <c r="M30" s="133"/>
      <c r="N30" s="133"/>
      <c r="O30" s="133"/>
    </row>
    <row r="31" spans="1:15" s="115" customFormat="1" ht="13.2" x14ac:dyDescent="0.25">
      <c r="A31" s="589"/>
      <c r="B31" s="606"/>
      <c r="C31" s="606"/>
      <c r="D31" s="606"/>
      <c r="E31" s="606"/>
      <c r="F31" s="133"/>
      <c r="G31" s="133"/>
      <c r="H31" s="133"/>
      <c r="I31" s="133"/>
      <c r="J31" s="133"/>
      <c r="K31" s="133"/>
      <c r="L31" s="133"/>
      <c r="M31" s="133"/>
      <c r="N31" s="133"/>
      <c r="O31" s="133"/>
    </row>
    <row r="34" spans="5:7" x14ac:dyDescent="0.2">
      <c r="F34" s="125"/>
    </row>
    <row r="35" spans="5:7" x14ac:dyDescent="0.2">
      <c r="E35" s="134"/>
      <c r="F35" s="135"/>
      <c r="G35" s="136"/>
    </row>
    <row r="36" spans="5:7" ht="15.75" customHeight="1" x14ac:dyDescent="0.2">
      <c r="F36" s="135"/>
      <c r="G36" s="136"/>
    </row>
  </sheetData>
  <mergeCells count="9">
    <mergeCell ref="B31:E31"/>
    <mergeCell ref="E7:E8"/>
    <mergeCell ref="D7:D8"/>
    <mergeCell ref="A2:E2"/>
    <mergeCell ref="A4:E4"/>
    <mergeCell ref="A5:E5"/>
    <mergeCell ref="A7:A8"/>
    <mergeCell ref="B7:B8"/>
    <mergeCell ref="C7:C8"/>
  </mergeCells>
  <phoneticPr fontId="27" type="noConversion"/>
  <pageMargins left="1.1811023622047245" right="0.39370078740157483" top="0.78740157480314965" bottom="0.59055118110236227" header="0.51181102362204722" footer="0.51181102362204722"/>
  <pageSetup paperSize="9" scale="86" orientation="portrait" horizontalDpi="300" verticalDpi="300" r:id="rId1"/>
  <colBreaks count="1" manualBreakCount="1">
    <brk id="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57348-BAFA-4FF8-87DB-C00944FCCB6D}">
  <sheetPr>
    <tabColor theme="9" tint="-0.249977111117893"/>
    <pageSetUpPr fitToPage="1"/>
  </sheetPr>
  <dimension ref="A1:I107"/>
  <sheetViews>
    <sheetView zoomScaleNormal="100" zoomScaleSheetLayoutView="115" workbookViewId="0">
      <selection activeCell="A7" sqref="A7:I7"/>
    </sheetView>
  </sheetViews>
  <sheetFormatPr defaultColWidth="8.77734375" defaultRowHeight="13.2" x14ac:dyDescent="0.25"/>
  <cols>
    <col min="1" max="1" width="7.109375" style="13" customWidth="1"/>
    <col min="2" max="2" width="56.6640625" style="13" customWidth="1"/>
    <col min="3" max="3" width="16.33203125" style="13" customWidth="1"/>
    <col min="4" max="4" width="9.77734375" style="13" customWidth="1"/>
    <col min="5" max="5" width="13.33203125" style="13" customWidth="1"/>
    <col min="6" max="6" width="13.44140625" style="13" customWidth="1"/>
    <col min="7" max="7" width="9.77734375" style="13" customWidth="1"/>
    <col min="8" max="8" width="19" style="13" customWidth="1"/>
    <col min="9" max="9" width="18.109375" style="13" customWidth="1"/>
    <col min="10" max="247" width="8.77734375" style="13"/>
    <col min="248" max="248" width="7.109375" style="13" customWidth="1"/>
    <col min="249" max="249" width="12.33203125" style="13" customWidth="1"/>
    <col min="250" max="250" width="52.33203125" style="13" customWidth="1"/>
    <col min="251" max="252" width="9.77734375" style="13" customWidth="1"/>
    <col min="253" max="253" width="10.33203125" style="13" customWidth="1"/>
    <col min="254" max="254" width="15" style="13" customWidth="1"/>
    <col min="255" max="255" width="18.109375" style="13" customWidth="1"/>
    <col min="256" max="256" width="8.77734375" style="13"/>
    <col min="257" max="257" width="15.44140625" style="13" customWidth="1"/>
    <col min="258" max="258" width="18.77734375" style="13" customWidth="1"/>
    <col min="259" max="259" width="16.6640625" style="13" customWidth="1"/>
    <col min="260" max="503" width="8.77734375" style="13"/>
    <col min="504" max="504" width="7.109375" style="13" customWidth="1"/>
    <col min="505" max="505" width="12.33203125" style="13" customWidth="1"/>
    <col min="506" max="506" width="52.33203125" style="13" customWidth="1"/>
    <col min="507" max="508" width="9.77734375" style="13" customWidth="1"/>
    <col min="509" max="509" width="10.33203125" style="13" customWidth="1"/>
    <col min="510" max="510" width="15" style="13" customWidth="1"/>
    <col min="511" max="511" width="18.109375" style="13" customWidth="1"/>
    <col min="512" max="512" width="8.77734375" style="13"/>
    <col min="513" max="513" width="15.44140625" style="13" customWidth="1"/>
    <col min="514" max="514" width="18.77734375" style="13" customWidth="1"/>
    <col min="515" max="515" width="16.6640625" style="13" customWidth="1"/>
    <col min="516" max="759" width="8.77734375" style="13"/>
    <col min="760" max="760" width="7.109375" style="13" customWidth="1"/>
    <col min="761" max="761" width="12.33203125" style="13" customWidth="1"/>
    <col min="762" max="762" width="52.33203125" style="13" customWidth="1"/>
    <col min="763" max="764" width="9.77734375" style="13" customWidth="1"/>
    <col min="765" max="765" width="10.33203125" style="13" customWidth="1"/>
    <col min="766" max="766" width="15" style="13" customWidth="1"/>
    <col min="767" max="767" width="18.109375" style="13" customWidth="1"/>
    <col min="768" max="768" width="8.77734375" style="13"/>
    <col min="769" max="769" width="15.44140625" style="13" customWidth="1"/>
    <col min="770" max="770" width="18.77734375" style="13" customWidth="1"/>
    <col min="771" max="771" width="16.6640625" style="13" customWidth="1"/>
    <col min="772" max="1015" width="8.77734375" style="13"/>
    <col min="1016" max="1016" width="7.109375" style="13" customWidth="1"/>
    <col min="1017" max="1017" width="12.33203125" style="13" customWidth="1"/>
    <col min="1018" max="1018" width="52.33203125" style="13" customWidth="1"/>
    <col min="1019" max="1020" width="9.77734375" style="13" customWidth="1"/>
    <col min="1021" max="1021" width="10.33203125" style="13" customWidth="1"/>
    <col min="1022" max="1022" width="15" style="13" customWidth="1"/>
    <col min="1023" max="1023" width="18.109375" style="13" customWidth="1"/>
    <col min="1024" max="1024" width="8.77734375" style="13"/>
    <col min="1025" max="1025" width="15.44140625" style="13" customWidth="1"/>
    <col min="1026" max="1026" width="18.77734375" style="13" customWidth="1"/>
    <col min="1027" max="1027" width="16.6640625" style="13" customWidth="1"/>
    <col min="1028" max="1271" width="8.77734375" style="13"/>
    <col min="1272" max="1272" width="7.109375" style="13" customWidth="1"/>
    <col min="1273" max="1273" width="12.33203125" style="13" customWidth="1"/>
    <col min="1274" max="1274" width="52.33203125" style="13" customWidth="1"/>
    <col min="1275" max="1276" width="9.77734375" style="13" customWidth="1"/>
    <col min="1277" max="1277" width="10.33203125" style="13" customWidth="1"/>
    <col min="1278" max="1278" width="15" style="13" customWidth="1"/>
    <col min="1279" max="1279" width="18.109375" style="13" customWidth="1"/>
    <col min="1280" max="1280" width="8.77734375" style="13"/>
    <col min="1281" max="1281" width="15.44140625" style="13" customWidth="1"/>
    <col min="1282" max="1282" width="18.77734375" style="13" customWidth="1"/>
    <col min="1283" max="1283" width="16.6640625" style="13" customWidth="1"/>
    <col min="1284" max="1527" width="8.77734375" style="13"/>
    <col min="1528" max="1528" width="7.109375" style="13" customWidth="1"/>
    <col min="1529" max="1529" width="12.33203125" style="13" customWidth="1"/>
    <col min="1530" max="1530" width="52.33203125" style="13" customWidth="1"/>
    <col min="1531" max="1532" width="9.77734375" style="13" customWidth="1"/>
    <col min="1533" max="1533" width="10.33203125" style="13" customWidth="1"/>
    <col min="1534" max="1534" width="15" style="13" customWidth="1"/>
    <col min="1535" max="1535" width="18.109375" style="13" customWidth="1"/>
    <col min="1536" max="1536" width="8.77734375" style="13"/>
    <col min="1537" max="1537" width="15.44140625" style="13" customWidth="1"/>
    <col min="1538" max="1538" width="18.77734375" style="13" customWidth="1"/>
    <col min="1539" max="1539" width="16.6640625" style="13" customWidth="1"/>
    <col min="1540" max="1783" width="8.77734375" style="13"/>
    <col min="1784" max="1784" width="7.109375" style="13" customWidth="1"/>
    <col min="1785" max="1785" width="12.33203125" style="13" customWidth="1"/>
    <col min="1786" max="1786" width="52.33203125" style="13" customWidth="1"/>
    <col min="1787" max="1788" width="9.77734375" style="13" customWidth="1"/>
    <col min="1789" max="1789" width="10.33203125" style="13" customWidth="1"/>
    <col min="1790" max="1790" width="15" style="13" customWidth="1"/>
    <col min="1791" max="1791" width="18.109375" style="13" customWidth="1"/>
    <col min="1792" max="1792" width="8.77734375" style="13"/>
    <col min="1793" max="1793" width="15.44140625" style="13" customWidth="1"/>
    <col min="1794" max="1794" width="18.77734375" style="13" customWidth="1"/>
    <col min="1795" max="1795" width="16.6640625" style="13" customWidth="1"/>
    <col min="1796" max="2039" width="8.77734375" style="13"/>
    <col min="2040" max="2040" width="7.109375" style="13" customWidth="1"/>
    <col min="2041" max="2041" width="12.33203125" style="13" customWidth="1"/>
    <col min="2042" max="2042" width="52.33203125" style="13" customWidth="1"/>
    <col min="2043" max="2044" width="9.77734375" style="13" customWidth="1"/>
    <col min="2045" max="2045" width="10.33203125" style="13" customWidth="1"/>
    <col min="2046" max="2046" width="15" style="13" customWidth="1"/>
    <col min="2047" max="2047" width="18.109375" style="13" customWidth="1"/>
    <col min="2048" max="2048" width="8.77734375" style="13"/>
    <col min="2049" max="2049" width="15.44140625" style="13" customWidth="1"/>
    <col min="2050" max="2050" width="18.77734375" style="13" customWidth="1"/>
    <col min="2051" max="2051" width="16.6640625" style="13" customWidth="1"/>
    <col min="2052" max="2295" width="8.77734375" style="13"/>
    <col min="2296" max="2296" width="7.109375" style="13" customWidth="1"/>
    <col min="2297" max="2297" width="12.33203125" style="13" customWidth="1"/>
    <col min="2298" max="2298" width="52.33203125" style="13" customWidth="1"/>
    <col min="2299" max="2300" width="9.77734375" style="13" customWidth="1"/>
    <col min="2301" max="2301" width="10.33203125" style="13" customWidth="1"/>
    <col min="2302" max="2302" width="15" style="13" customWidth="1"/>
    <col min="2303" max="2303" width="18.109375" style="13" customWidth="1"/>
    <col min="2304" max="2304" width="8.77734375" style="13"/>
    <col min="2305" max="2305" width="15.44140625" style="13" customWidth="1"/>
    <col min="2306" max="2306" width="18.77734375" style="13" customWidth="1"/>
    <col min="2307" max="2307" width="16.6640625" style="13" customWidth="1"/>
    <col min="2308" max="2551" width="8.77734375" style="13"/>
    <col min="2552" max="2552" width="7.109375" style="13" customWidth="1"/>
    <col min="2553" max="2553" width="12.33203125" style="13" customWidth="1"/>
    <col min="2554" max="2554" width="52.33203125" style="13" customWidth="1"/>
    <col min="2555" max="2556" width="9.77734375" style="13" customWidth="1"/>
    <col min="2557" max="2557" width="10.33203125" style="13" customWidth="1"/>
    <col min="2558" max="2558" width="15" style="13" customWidth="1"/>
    <col min="2559" max="2559" width="18.109375" style="13" customWidth="1"/>
    <col min="2560" max="2560" width="8.77734375" style="13"/>
    <col min="2561" max="2561" width="15.44140625" style="13" customWidth="1"/>
    <col min="2562" max="2562" width="18.77734375" style="13" customWidth="1"/>
    <col min="2563" max="2563" width="16.6640625" style="13" customWidth="1"/>
    <col min="2564" max="2807" width="8.77734375" style="13"/>
    <col min="2808" max="2808" width="7.109375" style="13" customWidth="1"/>
    <col min="2809" max="2809" width="12.33203125" style="13" customWidth="1"/>
    <col min="2810" max="2810" width="52.33203125" style="13" customWidth="1"/>
    <col min="2811" max="2812" width="9.77734375" style="13" customWidth="1"/>
    <col min="2813" max="2813" width="10.33203125" style="13" customWidth="1"/>
    <col min="2814" max="2814" width="15" style="13" customWidth="1"/>
    <col min="2815" max="2815" width="18.109375" style="13" customWidth="1"/>
    <col min="2816" max="2816" width="8.77734375" style="13"/>
    <col min="2817" max="2817" width="15.44140625" style="13" customWidth="1"/>
    <col min="2818" max="2818" width="18.77734375" style="13" customWidth="1"/>
    <col min="2819" max="2819" width="16.6640625" style="13" customWidth="1"/>
    <col min="2820" max="3063" width="8.77734375" style="13"/>
    <col min="3064" max="3064" width="7.109375" style="13" customWidth="1"/>
    <col min="3065" max="3065" width="12.33203125" style="13" customWidth="1"/>
    <col min="3066" max="3066" width="52.33203125" style="13" customWidth="1"/>
    <col min="3067" max="3068" width="9.77734375" style="13" customWidth="1"/>
    <col min="3069" max="3069" width="10.33203125" style="13" customWidth="1"/>
    <col min="3070" max="3070" width="15" style="13" customWidth="1"/>
    <col min="3071" max="3071" width="18.109375" style="13" customWidth="1"/>
    <col min="3072" max="3072" width="8.77734375" style="13"/>
    <col min="3073" max="3073" width="15.44140625" style="13" customWidth="1"/>
    <col min="3074" max="3074" width="18.77734375" style="13" customWidth="1"/>
    <col min="3075" max="3075" width="16.6640625" style="13" customWidth="1"/>
    <col min="3076" max="3319" width="8.77734375" style="13"/>
    <col min="3320" max="3320" width="7.109375" style="13" customWidth="1"/>
    <col min="3321" max="3321" width="12.33203125" style="13" customWidth="1"/>
    <col min="3322" max="3322" width="52.33203125" style="13" customWidth="1"/>
    <col min="3323" max="3324" width="9.77734375" style="13" customWidth="1"/>
    <col min="3325" max="3325" width="10.33203125" style="13" customWidth="1"/>
    <col min="3326" max="3326" width="15" style="13" customWidth="1"/>
    <col min="3327" max="3327" width="18.109375" style="13" customWidth="1"/>
    <col min="3328" max="3328" width="8.77734375" style="13"/>
    <col min="3329" max="3329" width="15.44140625" style="13" customWidth="1"/>
    <col min="3330" max="3330" width="18.77734375" style="13" customWidth="1"/>
    <col min="3331" max="3331" width="16.6640625" style="13" customWidth="1"/>
    <col min="3332" max="3575" width="8.77734375" style="13"/>
    <col min="3576" max="3576" width="7.109375" style="13" customWidth="1"/>
    <col min="3577" max="3577" width="12.33203125" style="13" customWidth="1"/>
    <col min="3578" max="3578" width="52.33203125" style="13" customWidth="1"/>
    <col min="3579" max="3580" width="9.77734375" style="13" customWidth="1"/>
    <col min="3581" max="3581" width="10.33203125" style="13" customWidth="1"/>
    <col min="3582" max="3582" width="15" style="13" customWidth="1"/>
    <col min="3583" max="3583" width="18.109375" style="13" customWidth="1"/>
    <col min="3584" max="3584" width="8.77734375" style="13"/>
    <col min="3585" max="3585" width="15.44140625" style="13" customWidth="1"/>
    <col min="3586" max="3586" width="18.77734375" style="13" customWidth="1"/>
    <col min="3587" max="3587" width="16.6640625" style="13" customWidth="1"/>
    <col min="3588" max="3831" width="8.77734375" style="13"/>
    <col min="3832" max="3832" width="7.109375" style="13" customWidth="1"/>
    <col min="3833" max="3833" width="12.33203125" style="13" customWidth="1"/>
    <col min="3834" max="3834" width="52.33203125" style="13" customWidth="1"/>
    <col min="3835" max="3836" width="9.77734375" style="13" customWidth="1"/>
    <col min="3837" max="3837" width="10.33203125" style="13" customWidth="1"/>
    <col min="3838" max="3838" width="15" style="13" customWidth="1"/>
    <col min="3839" max="3839" width="18.109375" style="13" customWidth="1"/>
    <col min="3840" max="3840" width="8.77734375" style="13"/>
    <col min="3841" max="3841" width="15.44140625" style="13" customWidth="1"/>
    <col min="3842" max="3842" width="18.77734375" style="13" customWidth="1"/>
    <col min="3843" max="3843" width="16.6640625" style="13" customWidth="1"/>
    <col min="3844" max="4087" width="8.77734375" style="13"/>
    <col min="4088" max="4088" width="7.109375" style="13" customWidth="1"/>
    <col min="4089" max="4089" width="12.33203125" style="13" customWidth="1"/>
    <col min="4090" max="4090" width="52.33203125" style="13" customWidth="1"/>
    <col min="4091" max="4092" width="9.77734375" style="13" customWidth="1"/>
    <col min="4093" max="4093" width="10.33203125" style="13" customWidth="1"/>
    <col min="4094" max="4094" width="15" style="13" customWidth="1"/>
    <col min="4095" max="4095" width="18.109375" style="13" customWidth="1"/>
    <col min="4096" max="4096" width="8.77734375" style="13"/>
    <col min="4097" max="4097" width="15.44140625" style="13" customWidth="1"/>
    <col min="4098" max="4098" width="18.77734375" style="13" customWidth="1"/>
    <col min="4099" max="4099" width="16.6640625" style="13" customWidth="1"/>
    <col min="4100" max="4343" width="8.77734375" style="13"/>
    <col min="4344" max="4344" width="7.109375" style="13" customWidth="1"/>
    <col min="4345" max="4345" width="12.33203125" style="13" customWidth="1"/>
    <col min="4346" max="4346" width="52.33203125" style="13" customWidth="1"/>
    <col min="4347" max="4348" width="9.77734375" style="13" customWidth="1"/>
    <col min="4349" max="4349" width="10.33203125" style="13" customWidth="1"/>
    <col min="4350" max="4350" width="15" style="13" customWidth="1"/>
    <col min="4351" max="4351" width="18.109375" style="13" customWidth="1"/>
    <col min="4352" max="4352" width="8.77734375" style="13"/>
    <col min="4353" max="4353" width="15.44140625" style="13" customWidth="1"/>
    <col min="4354" max="4354" width="18.77734375" style="13" customWidth="1"/>
    <col min="4355" max="4355" width="16.6640625" style="13" customWidth="1"/>
    <col min="4356" max="4599" width="8.77734375" style="13"/>
    <col min="4600" max="4600" width="7.109375" style="13" customWidth="1"/>
    <col min="4601" max="4601" width="12.33203125" style="13" customWidth="1"/>
    <col min="4602" max="4602" width="52.33203125" style="13" customWidth="1"/>
    <col min="4603" max="4604" width="9.77734375" style="13" customWidth="1"/>
    <col min="4605" max="4605" width="10.33203125" style="13" customWidth="1"/>
    <col min="4606" max="4606" width="15" style="13" customWidth="1"/>
    <col min="4607" max="4607" width="18.109375" style="13" customWidth="1"/>
    <col min="4608" max="4608" width="8.77734375" style="13"/>
    <col min="4609" max="4609" width="15.44140625" style="13" customWidth="1"/>
    <col min="4610" max="4610" width="18.77734375" style="13" customWidth="1"/>
    <col min="4611" max="4611" width="16.6640625" style="13" customWidth="1"/>
    <col min="4612" max="4855" width="8.77734375" style="13"/>
    <col min="4856" max="4856" width="7.109375" style="13" customWidth="1"/>
    <col min="4857" max="4857" width="12.33203125" style="13" customWidth="1"/>
    <col min="4858" max="4858" width="52.33203125" style="13" customWidth="1"/>
    <col min="4859" max="4860" width="9.77734375" style="13" customWidth="1"/>
    <col min="4861" max="4861" width="10.33203125" style="13" customWidth="1"/>
    <col min="4862" max="4862" width="15" style="13" customWidth="1"/>
    <col min="4863" max="4863" width="18.109375" style="13" customWidth="1"/>
    <col min="4864" max="4864" width="8.77734375" style="13"/>
    <col min="4865" max="4865" width="15.44140625" style="13" customWidth="1"/>
    <col min="4866" max="4866" width="18.77734375" style="13" customWidth="1"/>
    <col min="4867" max="4867" width="16.6640625" style="13" customWidth="1"/>
    <col min="4868" max="5111" width="8.77734375" style="13"/>
    <col min="5112" max="5112" width="7.109375" style="13" customWidth="1"/>
    <col min="5113" max="5113" width="12.33203125" style="13" customWidth="1"/>
    <col min="5114" max="5114" width="52.33203125" style="13" customWidth="1"/>
    <col min="5115" max="5116" width="9.77734375" style="13" customWidth="1"/>
    <col min="5117" max="5117" width="10.33203125" style="13" customWidth="1"/>
    <col min="5118" max="5118" width="15" style="13" customWidth="1"/>
    <col min="5119" max="5119" width="18.109375" style="13" customWidth="1"/>
    <col min="5120" max="5120" width="8.77734375" style="13"/>
    <col min="5121" max="5121" width="15.44140625" style="13" customWidth="1"/>
    <col min="5122" max="5122" width="18.77734375" style="13" customWidth="1"/>
    <col min="5123" max="5123" width="16.6640625" style="13" customWidth="1"/>
    <col min="5124" max="5367" width="8.77734375" style="13"/>
    <col min="5368" max="5368" width="7.109375" style="13" customWidth="1"/>
    <col min="5369" max="5369" width="12.33203125" style="13" customWidth="1"/>
    <col min="5370" max="5370" width="52.33203125" style="13" customWidth="1"/>
    <col min="5371" max="5372" width="9.77734375" style="13" customWidth="1"/>
    <col min="5373" max="5373" width="10.33203125" style="13" customWidth="1"/>
    <col min="5374" max="5374" width="15" style="13" customWidth="1"/>
    <col min="5375" max="5375" width="18.109375" style="13" customWidth="1"/>
    <col min="5376" max="5376" width="8.77734375" style="13"/>
    <col min="5377" max="5377" width="15.44140625" style="13" customWidth="1"/>
    <col min="5378" max="5378" width="18.77734375" style="13" customWidth="1"/>
    <col min="5379" max="5379" width="16.6640625" style="13" customWidth="1"/>
    <col min="5380" max="5623" width="8.77734375" style="13"/>
    <col min="5624" max="5624" width="7.109375" style="13" customWidth="1"/>
    <col min="5625" max="5625" width="12.33203125" style="13" customWidth="1"/>
    <col min="5626" max="5626" width="52.33203125" style="13" customWidth="1"/>
    <col min="5627" max="5628" width="9.77734375" style="13" customWidth="1"/>
    <col min="5629" max="5629" width="10.33203125" style="13" customWidth="1"/>
    <col min="5630" max="5630" width="15" style="13" customWidth="1"/>
    <col min="5631" max="5631" width="18.109375" style="13" customWidth="1"/>
    <col min="5632" max="5632" width="8.77734375" style="13"/>
    <col min="5633" max="5633" width="15.44140625" style="13" customWidth="1"/>
    <col min="5634" max="5634" width="18.77734375" style="13" customWidth="1"/>
    <col min="5635" max="5635" width="16.6640625" style="13" customWidth="1"/>
    <col min="5636" max="5879" width="8.77734375" style="13"/>
    <col min="5880" max="5880" width="7.109375" style="13" customWidth="1"/>
    <col min="5881" max="5881" width="12.33203125" style="13" customWidth="1"/>
    <col min="5882" max="5882" width="52.33203125" style="13" customWidth="1"/>
    <col min="5883" max="5884" width="9.77734375" style="13" customWidth="1"/>
    <col min="5885" max="5885" width="10.33203125" style="13" customWidth="1"/>
    <col min="5886" max="5886" width="15" style="13" customWidth="1"/>
    <col min="5887" max="5887" width="18.109375" style="13" customWidth="1"/>
    <col min="5888" max="5888" width="8.77734375" style="13"/>
    <col min="5889" max="5889" width="15.44140625" style="13" customWidth="1"/>
    <col min="5890" max="5890" width="18.77734375" style="13" customWidth="1"/>
    <col min="5891" max="5891" width="16.6640625" style="13" customWidth="1"/>
    <col min="5892" max="6135" width="8.77734375" style="13"/>
    <col min="6136" max="6136" width="7.109375" style="13" customWidth="1"/>
    <col min="6137" max="6137" width="12.33203125" style="13" customWidth="1"/>
    <col min="6138" max="6138" width="52.33203125" style="13" customWidth="1"/>
    <col min="6139" max="6140" width="9.77734375" style="13" customWidth="1"/>
    <col min="6141" max="6141" width="10.33203125" style="13" customWidth="1"/>
    <col min="6142" max="6142" width="15" style="13" customWidth="1"/>
    <col min="6143" max="6143" width="18.109375" style="13" customWidth="1"/>
    <col min="6144" max="6144" width="8.77734375" style="13"/>
    <col min="6145" max="6145" width="15.44140625" style="13" customWidth="1"/>
    <col min="6146" max="6146" width="18.77734375" style="13" customWidth="1"/>
    <col min="6147" max="6147" width="16.6640625" style="13" customWidth="1"/>
    <col min="6148" max="6391" width="8.77734375" style="13"/>
    <col min="6392" max="6392" width="7.109375" style="13" customWidth="1"/>
    <col min="6393" max="6393" width="12.33203125" style="13" customWidth="1"/>
    <col min="6394" max="6394" width="52.33203125" style="13" customWidth="1"/>
    <col min="6395" max="6396" width="9.77734375" style="13" customWidth="1"/>
    <col min="6397" max="6397" width="10.33203125" style="13" customWidth="1"/>
    <col min="6398" max="6398" width="15" style="13" customWidth="1"/>
    <col min="6399" max="6399" width="18.109375" style="13" customWidth="1"/>
    <col min="6400" max="6400" width="8.77734375" style="13"/>
    <col min="6401" max="6401" width="15.44140625" style="13" customWidth="1"/>
    <col min="6402" max="6402" width="18.77734375" style="13" customWidth="1"/>
    <col min="6403" max="6403" width="16.6640625" style="13" customWidth="1"/>
    <col min="6404" max="6647" width="8.77734375" style="13"/>
    <col min="6648" max="6648" width="7.109375" style="13" customWidth="1"/>
    <col min="6649" max="6649" width="12.33203125" style="13" customWidth="1"/>
    <col min="6650" max="6650" width="52.33203125" style="13" customWidth="1"/>
    <col min="6651" max="6652" width="9.77734375" style="13" customWidth="1"/>
    <col min="6653" max="6653" width="10.33203125" style="13" customWidth="1"/>
    <col min="6654" max="6654" width="15" style="13" customWidth="1"/>
    <col min="6655" max="6655" width="18.109375" style="13" customWidth="1"/>
    <col min="6656" max="6656" width="8.77734375" style="13"/>
    <col min="6657" max="6657" width="15.44140625" style="13" customWidth="1"/>
    <col min="6658" max="6658" width="18.77734375" style="13" customWidth="1"/>
    <col min="6659" max="6659" width="16.6640625" style="13" customWidth="1"/>
    <col min="6660" max="6903" width="8.77734375" style="13"/>
    <col min="6904" max="6904" width="7.109375" style="13" customWidth="1"/>
    <col min="6905" max="6905" width="12.33203125" style="13" customWidth="1"/>
    <col min="6906" max="6906" width="52.33203125" style="13" customWidth="1"/>
    <col min="6907" max="6908" width="9.77734375" style="13" customWidth="1"/>
    <col min="6909" max="6909" width="10.33203125" style="13" customWidth="1"/>
    <col min="6910" max="6910" width="15" style="13" customWidth="1"/>
    <col min="6911" max="6911" width="18.109375" style="13" customWidth="1"/>
    <col min="6912" max="6912" width="8.77734375" style="13"/>
    <col min="6913" max="6913" width="15.44140625" style="13" customWidth="1"/>
    <col min="6914" max="6914" width="18.77734375" style="13" customWidth="1"/>
    <col min="6915" max="6915" width="16.6640625" style="13" customWidth="1"/>
    <col min="6916" max="7159" width="8.77734375" style="13"/>
    <col min="7160" max="7160" width="7.109375" style="13" customWidth="1"/>
    <col min="7161" max="7161" width="12.33203125" style="13" customWidth="1"/>
    <col min="7162" max="7162" width="52.33203125" style="13" customWidth="1"/>
    <col min="7163" max="7164" width="9.77734375" style="13" customWidth="1"/>
    <col min="7165" max="7165" width="10.33203125" style="13" customWidth="1"/>
    <col min="7166" max="7166" width="15" style="13" customWidth="1"/>
    <col min="7167" max="7167" width="18.109375" style="13" customWidth="1"/>
    <col min="7168" max="7168" width="8.77734375" style="13"/>
    <col min="7169" max="7169" width="15.44140625" style="13" customWidth="1"/>
    <col min="7170" max="7170" width="18.77734375" style="13" customWidth="1"/>
    <col min="7171" max="7171" width="16.6640625" style="13" customWidth="1"/>
    <col min="7172" max="7415" width="8.77734375" style="13"/>
    <col min="7416" max="7416" width="7.109375" style="13" customWidth="1"/>
    <col min="7417" max="7417" width="12.33203125" style="13" customWidth="1"/>
    <col min="7418" max="7418" width="52.33203125" style="13" customWidth="1"/>
    <col min="7419" max="7420" width="9.77734375" style="13" customWidth="1"/>
    <col min="7421" max="7421" width="10.33203125" style="13" customWidth="1"/>
    <col min="7422" max="7422" width="15" style="13" customWidth="1"/>
    <col min="7423" max="7423" width="18.109375" style="13" customWidth="1"/>
    <col min="7424" max="7424" width="8.77734375" style="13"/>
    <col min="7425" max="7425" width="15.44140625" style="13" customWidth="1"/>
    <col min="7426" max="7426" width="18.77734375" style="13" customWidth="1"/>
    <col min="7427" max="7427" width="16.6640625" style="13" customWidth="1"/>
    <col min="7428" max="7671" width="8.77734375" style="13"/>
    <col min="7672" max="7672" width="7.109375" style="13" customWidth="1"/>
    <col min="7673" max="7673" width="12.33203125" style="13" customWidth="1"/>
    <col min="7674" max="7674" width="52.33203125" style="13" customWidth="1"/>
    <col min="7675" max="7676" width="9.77734375" style="13" customWidth="1"/>
    <col min="7677" max="7677" width="10.33203125" style="13" customWidth="1"/>
    <col min="7678" max="7678" width="15" style="13" customWidth="1"/>
    <col min="7679" max="7679" width="18.109375" style="13" customWidth="1"/>
    <col min="7680" max="7680" width="8.77734375" style="13"/>
    <col min="7681" max="7681" width="15.44140625" style="13" customWidth="1"/>
    <col min="7682" max="7682" width="18.77734375" style="13" customWidth="1"/>
    <col min="7683" max="7683" width="16.6640625" style="13" customWidth="1"/>
    <col min="7684" max="7927" width="8.77734375" style="13"/>
    <col min="7928" max="7928" width="7.109375" style="13" customWidth="1"/>
    <col min="7929" max="7929" width="12.33203125" style="13" customWidth="1"/>
    <col min="7930" max="7930" width="52.33203125" style="13" customWidth="1"/>
    <col min="7931" max="7932" width="9.77734375" style="13" customWidth="1"/>
    <col min="7933" max="7933" width="10.33203125" style="13" customWidth="1"/>
    <col min="7934" max="7934" width="15" style="13" customWidth="1"/>
    <col min="7935" max="7935" width="18.109375" style="13" customWidth="1"/>
    <col min="7936" max="7936" width="8.77734375" style="13"/>
    <col min="7937" max="7937" width="15.44140625" style="13" customWidth="1"/>
    <col min="7938" max="7938" width="18.77734375" style="13" customWidth="1"/>
    <col min="7939" max="7939" width="16.6640625" style="13" customWidth="1"/>
    <col min="7940" max="8183" width="8.77734375" style="13"/>
    <col min="8184" max="8184" width="7.109375" style="13" customWidth="1"/>
    <col min="8185" max="8185" width="12.33203125" style="13" customWidth="1"/>
    <col min="8186" max="8186" width="52.33203125" style="13" customWidth="1"/>
    <col min="8187" max="8188" width="9.77734375" style="13" customWidth="1"/>
    <col min="8189" max="8189" width="10.33203125" style="13" customWidth="1"/>
    <col min="8190" max="8190" width="15" style="13" customWidth="1"/>
    <col min="8191" max="8191" width="18.109375" style="13" customWidth="1"/>
    <col min="8192" max="8192" width="8.77734375" style="13"/>
    <col min="8193" max="8193" width="15.44140625" style="13" customWidth="1"/>
    <col min="8194" max="8194" width="18.77734375" style="13" customWidth="1"/>
    <col min="8195" max="8195" width="16.6640625" style="13" customWidth="1"/>
    <col min="8196" max="8439" width="8.77734375" style="13"/>
    <col min="8440" max="8440" width="7.109375" style="13" customWidth="1"/>
    <col min="8441" max="8441" width="12.33203125" style="13" customWidth="1"/>
    <col min="8442" max="8442" width="52.33203125" style="13" customWidth="1"/>
    <col min="8443" max="8444" width="9.77734375" style="13" customWidth="1"/>
    <col min="8445" max="8445" width="10.33203125" style="13" customWidth="1"/>
    <col min="8446" max="8446" width="15" style="13" customWidth="1"/>
    <col min="8447" max="8447" width="18.109375" style="13" customWidth="1"/>
    <col min="8448" max="8448" width="8.77734375" style="13"/>
    <col min="8449" max="8449" width="15.44140625" style="13" customWidth="1"/>
    <col min="8450" max="8450" width="18.77734375" style="13" customWidth="1"/>
    <col min="8451" max="8451" width="16.6640625" style="13" customWidth="1"/>
    <col min="8452" max="8695" width="8.77734375" style="13"/>
    <col min="8696" max="8696" width="7.109375" style="13" customWidth="1"/>
    <col min="8697" max="8697" width="12.33203125" style="13" customWidth="1"/>
    <col min="8698" max="8698" width="52.33203125" style="13" customWidth="1"/>
    <col min="8699" max="8700" width="9.77734375" style="13" customWidth="1"/>
    <col min="8701" max="8701" width="10.33203125" style="13" customWidth="1"/>
    <col min="8702" max="8702" width="15" style="13" customWidth="1"/>
    <col min="8703" max="8703" width="18.109375" style="13" customWidth="1"/>
    <col min="8704" max="8704" width="8.77734375" style="13"/>
    <col min="8705" max="8705" width="15.44140625" style="13" customWidth="1"/>
    <col min="8706" max="8706" width="18.77734375" style="13" customWidth="1"/>
    <col min="8707" max="8707" width="16.6640625" style="13" customWidth="1"/>
    <col min="8708" max="8951" width="8.77734375" style="13"/>
    <col min="8952" max="8952" width="7.109375" style="13" customWidth="1"/>
    <col min="8953" max="8953" width="12.33203125" style="13" customWidth="1"/>
    <col min="8954" max="8954" width="52.33203125" style="13" customWidth="1"/>
    <col min="8955" max="8956" width="9.77734375" style="13" customWidth="1"/>
    <col min="8957" max="8957" width="10.33203125" style="13" customWidth="1"/>
    <col min="8958" max="8958" width="15" style="13" customWidth="1"/>
    <col min="8959" max="8959" width="18.109375" style="13" customWidth="1"/>
    <col min="8960" max="8960" width="8.77734375" style="13"/>
    <col min="8961" max="8961" width="15.44140625" style="13" customWidth="1"/>
    <col min="8962" max="8962" width="18.77734375" style="13" customWidth="1"/>
    <col min="8963" max="8963" width="16.6640625" style="13" customWidth="1"/>
    <col min="8964" max="9207" width="8.77734375" style="13"/>
    <col min="9208" max="9208" width="7.109375" style="13" customWidth="1"/>
    <col min="9209" max="9209" width="12.33203125" style="13" customWidth="1"/>
    <col min="9210" max="9210" width="52.33203125" style="13" customWidth="1"/>
    <col min="9211" max="9212" width="9.77734375" style="13" customWidth="1"/>
    <col min="9213" max="9213" width="10.33203125" style="13" customWidth="1"/>
    <col min="9214" max="9214" width="15" style="13" customWidth="1"/>
    <col min="9215" max="9215" width="18.109375" style="13" customWidth="1"/>
    <col min="9216" max="9216" width="8.77734375" style="13"/>
    <col min="9217" max="9217" width="15.44140625" style="13" customWidth="1"/>
    <col min="9218" max="9218" width="18.77734375" style="13" customWidth="1"/>
    <col min="9219" max="9219" width="16.6640625" style="13" customWidth="1"/>
    <col min="9220" max="9463" width="8.77734375" style="13"/>
    <col min="9464" max="9464" width="7.109375" style="13" customWidth="1"/>
    <col min="9465" max="9465" width="12.33203125" style="13" customWidth="1"/>
    <col min="9466" max="9466" width="52.33203125" style="13" customWidth="1"/>
    <col min="9467" max="9468" width="9.77734375" style="13" customWidth="1"/>
    <col min="9469" max="9469" width="10.33203125" style="13" customWidth="1"/>
    <col min="9470" max="9470" width="15" style="13" customWidth="1"/>
    <col min="9471" max="9471" width="18.109375" style="13" customWidth="1"/>
    <col min="9472" max="9472" width="8.77734375" style="13"/>
    <col min="9473" max="9473" width="15.44140625" style="13" customWidth="1"/>
    <col min="9474" max="9474" width="18.77734375" style="13" customWidth="1"/>
    <col min="9475" max="9475" width="16.6640625" style="13" customWidth="1"/>
    <col min="9476" max="9719" width="8.77734375" style="13"/>
    <col min="9720" max="9720" width="7.109375" style="13" customWidth="1"/>
    <col min="9721" max="9721" width="12.33203125" style="13" customWidth="1"/>
    <col min="9722" max="9722" width="52.33203125" style="13" customWidth="1"/>
    <col min="9723" max="9724" width="9.77734375" style="13" customWidth="1"/>
    <col min="9725" max="9725" width="10.33203125" style="13" customWidth="1"/>
    <col min="9726" max="9726" width="15" style="13" customWidth="1"/>
    <col min="9727" max="9727" width="18.109375" style="13" customWidth="1"/>
    <col min="9728" max="9728" width="8.77734375" style="13"/>
    <col min="9729" max="9729" width="15.44140625" style="13" customWidth="1"/>
    <col min="9730" max="9730" width="18.77734375" style="13" customWidth="1"/>
    <col min="9731" max="9731" width="16.6640625" style="13" customWidth="1"/>
    <col min="9732" max="9975" width="8.77734375" style="13"/>
    <col min="9976" max="9976" width="7.109375" style="13" customWidth="1"/>
    <col min="9977" max="9977" width="12.33203125" style="13" customWidth="1"/>
    <col min="9978" max="9978" width="52.33203125" style="13" customWidth="1"/>
    <col min="9979" max="9980" width="9.77734375" style="13" customWidth="1"/>
    <col min="9981" max="9981" width="10.33203125" style="13" customWidth="1"/>
    <col min="9982" max="9982" width="15" style="13" customWidth="1"/>
    <col min="9983" max="9983" width="18.109375" style="13" customWidth="1"/>
    <col min="9984" max="9984" width="8.77734375" style="13"/>
    <col min="9985" max="9985" width="15.44140625" style="13" customWidth="1"/>
    <col min="9986" max="9986" width="18.77734375" style="13" customWidth="1"/>
    <col min="9987" max="9987" width="16.6640625" style="13" customWidth="1"/>
    <col min="9988" max="10231" width="8.77734375" style="13"/>
    <col min="10232" max="10232" width="7.109375" style="13" customWidth="1"/>
    <col min="10233" max="10233" width="12.33203125" style="13" customWidth="1"/>
    <col min="10234" max="10234" width="52.33203125" style="13" customWidth="1"/>
    <col min="10235" max="10236" width="9.77734375" style="13" customWidth="1"/>
    <col min="10237" max="10237" width="10.33203125" style="13" customWidth="1"/>
    <col min="10238" max="10238" width="15" style="13" customWidth="1"/>
    <col min="10239" max="10239" width="18.109375" style="13" customWidth="1"/>
    <col min="10240" max="10240" width="8.77734375" style="13"/>
    <col min="10241" max="10241" width="15.44140625" style="13" customWidth="1"/>
    <col min="10242" max="10242" width="18.77734375" style="13" customWidth="1"/>
    <col min="10243" max="10243" width="16.6640625" style="13" customWidth="1"/>
    <col min="10244" max="10487" width="8.77734375" style="13"/>
    <col min="10488" max="10488" width="7.109375" style="13" customWidth="1"/>
    <col min="10489" max="10489" width="12.33203125" style="13" customWidth="1"/>
    <col min="10490" max="10490" width="52.33203125" style="13" customWidth="1"/>
    <col min="10491" max="10492" width="9.77734375" style="13" customWidth="1"/>
    <col min="10493" max="10493" width="10.33203125" style="13" customWidth="1"/>
    <col min="10494" max="10494" width="15" style="13" customWidth="1"/>
    <col min="10495" max="10495" width="18.109375" style="13" customWidth="1"/>
    <col min="10496" max="10496" width="8.77734375" style="13"/>
    <col min="10497" max="10497" width="15.44140625" style="13" customWidth="1"/>
    <col min="10498" max="10498" width="18.77734375" style="13" customWidth="1"/>
    <col min="10499" max="10499" width="16.6640625" style="13" customWidth="1"/>
    <col min="10500" max="10743" width="8.77734375" style="13"/>
    <col min="10744" max="10744" width="7.109375" style="13" customWidth="1"/>
    <col min="10745" max="10745" width="12.33203125" style="13" customWidth="1"/>
    <col min="10746" max="10746" width="52.33203125" style="13" customWidth="1"/>
    <col min="10747" max="10748" width="9.77734375" style="13" customWidth="1"/>
    <col min="10749" max="10749" width="10.33203125" style="13" customWidth="1"/>
    <col min="10750" max="10750" width="15" style="13" customWidth="1"/>
    <col min="10751" max="10751" width="18.109375" style="13" customWidth="1"/>
    <col min="10752" max="10752" width="8.77734375" style="13"/>
    <col min="10753" max="10753" width="15.44140625" style="13" customWidth="1"/>
    <col min="10754" max="10754" width="18.77734375" style="13" customWidth="1"/>
    <col min="10755" max="10755" width="16.6640625" style="13" customWidth="1"/>
    <col min="10756" max="10999" width="8.77734375" style="13"/>
    <col min="11000" max="11000" width="7.109375" style="13" customWidth="1"/>
    <col min="11001" max="11001" width="12.33203125" style="13" customWidth="1"/>
    <col min="11002" max="11002" width="52.33203125" style="13" customWidth="1"/>
    <col min="11003" max="11004" width="9.77734375" style="13" customWidth="1"/>
    <col min="11005" max="11005" width="10.33203125" style="13" customWidth="1"/>
    <col min="11006" max="11006" width="15" style="13" customWidth="1"/>
    <col min="11007" max="11007" width="18.109375" style="13" customWidth="1"/>
    <col min="11008" max="11008" width="8.77734375" style="13"/>
    <col min="11009" max="11009" width="15.44140625" style="13" customWidth="1"/>
    <col min="11010" max="11010" width="18.77734375" style="13" customWidth="1"/>
    <col min="11011" max="11011" width="16.6640625" style="13" customWidth="1"/>
    <col min="11012" max="11255" width="8.77734375" style="13"/>
    <col min="11256" max="11256" width="7.109375" style="13" customWidth="1"/>
    <col min="11257" max="11257" width="12.33203125" style="13" customWidth="1"/>
    <col min="11258" max="11258" width="52.33203125" style="13" customWidth="1"/>
    <col min="11259" max="11260" width="9.77734375" style="13" customWidth="1"/>
    <col min="11261" max="11261" width="10.33203125" style="13" customWidth="1"/>
    <col min="11262" max="11262" width="15" style="13" customWidth="1"/>
    <col min="11263" max="11263" width="18.109375" style="13" customWidth="1"/>
    <col min="11264" max="11264" width="8.77734375" style="13"/>
    <col min="11265" max="11265" width="15.44140625" style="13" customWidth="1"/>
    <col min="11266" max="11266" width="18.77734375" style="13" customWidth="1"/>
    <col min="11267" max="11267" width="16.6640625" style="13" customWidth="1"/>
    <col min="11268" max="11511" width="8.77734375" style="13"/>
    <col min="11512" max="11512" width="7.109375" style="13" customWidth="1"/>
    <col min="11513" max="11513" width="12.33203125" style="13" customWidth="1"/>
    <col min="11514" max="11514" width="52.33203125" style="13" customWidth="1"/>
    <col min="11515" max="11516" width="9.77734375" style="13" customWidth="1"/>
    <col min="11517" max="11517" width="10.33203125" style="13" customWidth="1"/>
    <col min="11518" max="11518" width="15" style="13" customWidth="1"/>
    <col min="11519" max="11519" width="18.109375" style="13" customWidth="1"/>
    <col min="11520" max="11520" width="8.77734375" style="13"/>
    <col min="11521" max="11521" width="15.44140625" style="13" customWidth="1"/>
    <col min="11522" max="11522" width="18.77734375" style="13" customWidth="1"/>
    <col min="11523" max="11523" width="16.6640625" style="13" customWidth="1"/>
    <col min="11524" max="11767" width="8.77734375" style="13"/>
    <col min="11768" max="11768" width="7.109375" style="13" customWidth="1"/>
    <col min="11769" max="11769" width="12.33203125" style="13" customWidth="1"/>
    <col min="11770" max="11770" width="52.33203125" style="13" customWidth="1"/>
    <col min="11771" max="11772" width="9.77734375" style="13" customWidth="1"/>
    <col min="11773" max="11773" width="10.33203125" style="13" customWidth="1"/>
    <col min="11774" max="11774" width="15" style="13" customWidth="1"/>
    <col min="11775" max="11775" width="18.109375" style="13" customWidth="1"/>
    <col min="11776" max="11776" width="8.77734375" style="13"/>
    <col min="11777" max="11777" width="15.44140625" style="13" customWidth="1"/>
    <col min="11778" max="11778" width="18.77734375" style="13" customWidth="1"/>
    <col min="11779" max="11779" width="16.6640625" style="13" customWidth="1"/>
    <col min="11780" max="12023" width="8.77734375" style="13"/>
    <col min="12024" max="12024" width="7.109375" style="13" customWidth="1"/>
    <col min="12025" max="12025" width="12.33203125" style="13" customWidth="1"/>
    <col min="12026" max="12026" width="52.33203125" style="13" customWidth="1"/>
    <col min="12027" max="12028" width="9.77734375" style="13" customWidth="1"/>
    <col min="12029" max="12029" width="10.33203125" style="13" customWidth="1"/>
    <col min="12030" max="12030" width="15" style="13" customWidth="1"/>
    <col min="12031" max="12031" width="18.109375" style="13" customWidth="1"/>
    <col min="12032" max="12032" width="8.77734375" style="13"/>
    <col min="12033" max="12033" width="15.44140625" style="13" customWidth="1"/>
    <col min="12034" max="12034" width="18.77734375" style="13" customWidth="1"/>
    <col min="12035" max="12035" width="16.6640625" style="13" customWidth="1"/>
    <col min="12036" max="12279" width="8.77734375" style="13"/>
    <col min="12280" max="12280" width="7.109375" style="13" customWidth="1"/>
    <col min="12281" max="12281" width="12.33203125" style="13" customWidth="1"/>
    <col min="12282" max="12282" width="52.33203125" style="13" customWidth="1"/>
    <col min="12283" max="12284" width="9.77734375" style="13" customWidth="1"/>
    <col min="12285" max="12285" width="10.33203125" style="13" customWidth="1"/>
    <col min="12286" max="12286" width="15" style="13" customWidth="1"/>
    <col min="12287" max="12287" width="18.109375" style="13" customWidth="1"/>
    <col min="12288" max="12288" width="8.77734375" style="13"/>
    <col min="12289" max="12289" width="15.44140625" style="13" customWidth="1"/>
    <col min="12290" max="12290" width="18.77734375" style="13" customWidth="1"/>
    <col min="12291" max="12291" width="16.6640625" style="13" customWidth="1"/>
    <col min="12292" max="12535" width="8.77734375" style="13"/>
    <col min="12536" max="12536" width="7.109375" style="13" customWidth="1"/>
    <col min="12537" max="12537" width="12.33203125" style="13" customWidth="1"/>
    <col min="12538" max="12538" width="52.33203125" style="13" customWidth="1"/>
    <col min="12539" max="12540" width="9.77734375" style="13" customWidth="1"/>
    <col min="12541" max="12541" width="10.33203125" style="13" customWidth="1"/>
    <col min="12542" max="12542" width="15" style="13" customWidth="1"/>
    <col min="12543" max="12543" width="18.109375" style="13" customWidth="1"/>
    <col min="12544" max="12544" width="8.77734375" style="13"/>
    <col min="12545" max="12545" width="15.44140625" style="13" customWidth="1"/>
    <col min="12546" max="12546" width="18.77734375" style="13" customWidth="1"/>
    <col min="12547" max="12547" width="16.6640625" style="13" customWidth="1"/>
    <col min="12548" max="12791" width="8.77734375" style="13"/>
    <col min="12792" max="12792" width="7.109375" style="13" customWidth="1"/>
    <col min="12793" max="12793" width="12.33203125" style="13" customWidth="1"/>
    <col min="12794" max="12794" width="52.33203125" style="13" customWidth="1"/>
    <col min="12795" max="12796" width="9.77734375" style="13" customWidth="1"/>
    <col min="12797" max="12797" width="10.33203125" style="13" customWidth="1"/>
    <col min="12798" max="12798" width="15" style="13" customWidth="1"/>
    <col min="12799" max="12799" width="18.109375" style="13" customWidth="1"/>
    <col min="12800" max="12800" width="8.77734375" style="13"/>
    <col min="12801" max="12801" width="15.44140625" style="13" customWidth="1"/>
    <col min="12802" max="12802" width="18.77734375" style="13" customWidth="1"/>
    <col min="12803" max="12803" width="16.6640625" style="13" customWidth="1"/>
    <col min="12804" max="13047" width="8.77734375" style="13"/>
    <col min="13048" max="13048" width="7.109375" style="13" customWidth="1"/>
    <col min="13049" max="13049" width="12.33203125" style="13" customWidth="1"/>
    <col min="13050" max="13050" width="52.33203125" style="13" customWidth="1"/>
    <col min="13051" max="13052" width="9.77734375" style="13" customWidth="1"/>
    <col min="13053" max="13053" width="10.33203125" style="13" customWidth="1"/>
    <col min="13054" max="13054" width="15" style="13" customWidth="1"/>
    <col min="13055" max="13055" width="18.109375" style="13" customWidth="1"/>
    <col min="13056" max="13056" width="8.77734375" style="13"/>
    <col min="13057" max="13057" width="15.44140625" style="13" customWidth="1"/>
    <col min="13058" max="13058" width="18.77734375" style="13" customWidth="1"/>
    <col min="13059" max="13059" width="16.6640625" style="13" customWidth="1"/>
    <col min="13060" max="13303" width="8.77734375" style="13"/>
    <col min="13304" max="13304" width="7.109375" style="13" customWidth="1"/>
    <col min="13305" max="13305" width="12.33203125" style="13" customWidth="1"/>
    <col min="13306" max="13306" width="52.33203125" style="13" customWidth="1"/>
    <col min="13307" max="13308" width="9.77734375" style="13" customWidth="1"/>
    <col min="13309" max="13309" width="10.33203125" style="13" customWidth="1"/>
    <col min="13310" max="13310" width="15" style="13" customWidth="1"/>
    <col min="13311" max="13311" width="18.109375" style="13" customWidth="1"/>
    <col min="13312" max="13312" width="8.77734375" style="13"/>
    <col min="13313" max="13313" width="15.44140625" style="13" customWidth="1"/>
    <col min="13314" max="13314" width="18.77734375" style="13" customWidth="1"/>
    <col min="13315" max="13315" width="16.6640625" style="13" customWidth="1"/>
    <col min="13316" max="13559" width="8.77734375" style="13"/>
    <col min="13560" max="13560" width="7.109375" style="13" customWidth="1"/>
    <col min="13561" max="13561" width="12.33203125" style="13" customWidth="1"/>
    <col min="13562" max="13562" width="52.33203125" style="13" customWidth="1"/>
    <col min="13563" max="13564" width="9.77734375" style="13" customWidth="1"/>
    <col min="13565" max="13565" width="10.33203125" style="13" customWidth="1"/>
    <col min="13566" max="13566" width="15" style="13" customWidth="1"/>
    <col min="13567" max="13567" width="18.109375" style="13" customWidth="1"/>
    <col min="13568" max="13568" width="8.77734375" style="13"/>
    <col min="13569" max="13569" width="15.44140625" style="13" customWidth="1"/>
    <col min="13570" max="13570" width="18.77734375" style="13" customWidth="1"/>
    <col min="13571" max="13571" width="16.6640625" style="13" customWidth="1"/>
    <col min="13572" max="13815" width="8.77734375" style="13"/>
    <col min="13816" max="13816" width="7.109375" style="13" customWidth="1"/>
    <col min="13817" max="13817" width="12.33203125" style="13" customWidth="1"/>
    <col min="13818" max="13818" width="52.33203125" style="13" customWidth="1"/>
    <col min="13819" max="13820" width="9.77734375" style="13" customWidth="1"/>
    <col min="13821" max="13821" width="10.33203125" style="13" customWidth="1"/>
    <col min="13822" max="13822" width="15" style="13" customWidth="1"/>
    <col min="13823" max="13823" width="18.109375" style="13" customWidth="1"/>
    <col min="13824" max="13824" width="8.77734375" style="13"/>
    <col min="13825" max="13825" width="15.44140625" style="13" customWidth="1"/>
    <col min="13826" max="13826" width="18.77734375" style="13" customWidth="1"/>
    <col min="13827" max="13827" width="16.6640625" style="13" customWidth="1"/>
    <col min="13828" max="14071" width="8.77734375" style="13"/>
    <col min="14072" max="14072" width="7.109375" style="13" customWidth="1"/>
    <col min="14073" max="14073" width="12.33203125" style="13" customWidth="1"/>
    <col min="14074" max="14074" width="52.33203125" style="13" customWidth="1"/>
    <col min="14075" max="14076" width="9.77734375" style="13" customWidth="1"/>
    <col min="14077" max="14077" width="10.33203125" style="13" customWidth="1"/>
    <col min="14078" max="14078" width="15" style="13" customWidth="1"/>
    <col min="14079" max="14079" width="18.109375" style="13" customWidth="1"/>
    <col min="14080" max="14080" width="8.77734375" style="13"/>
    <col min="14081" max="14081" width="15.44140625" style="13" customWidth="1"/>
    <col min="14082" max="14082" width="18.77734375" style="13" customWidth="1"/>
    <col min="14083" max="14083" width="16.6640625" style="13" customWidth="1"/>
    <col min="14084" max="14327" width="8.77734375" style="13"/>
    <col min="14328" max="14328" width="7.109375" style="13" customWidth="1"/>
    <col min="14329" max="14329" width="12.33203125" style="13" customWidth="1"/>
    <col min="14330" max="14330" width="52.33203125" style="13" customWidth="1"/>
    <col min="14331" max="14332" width="9.77734375" style="13" customWidth="1"/>
    <col min="14333" max="14333" width="10.33203125" style="13" customWidth="1"/>
    <col min="14334" max="14334" width="15" style="13" customWidth="1"/>
    <col min="14335" max="14335" width="18.109375" style="13" customWidth="1"/>
    <col min="14336" max="14336" width="8.77734375" style="13"/>
    <col min="14337" max="14337" width="15.44140625" style="13" customWidth="1"/>
    <col min="14338" max="14338" width="18.77734375" style="13" customWidth="1"/>
    <col min="14339" max="14339" width="16.6640625" style="13" customWidth="1"/>
    <col min="14340" max="14583" width="8.77734375" style="13"/>
    <col min="14584" max="14584" width="7.109375" style="13" customWidth="1"/>
    <col min="14585" max="14585" width="12.33203125" style="13" customWidth="1"/>
    <col min="14586" max="14586" width="52.33203125" style="13" customWidth="1"/>
    <col min="14587" max="14588" width="9.77734375" style="13" customWidth="1"/>
    <col min="14589" max="14589" width="10.33203125" style="13" customWidth="1"/>
    <col min="14590" max="14590" width="15" style="13" customWidth="1"/>
    <col min="14591" max="14591" width="18.109375" style="13" customWidth="1"/>
    <col min="14592" max="14592" width="8.77734375" style="13"/>
    <col min="14593" max="14593" width="15.44140625" style="13" customWidth="1"/>
    <col min="14594" max="14594" width="18.77734375" style="13" customWidth="1"/>
    <col min="14595" max="14595" width="16.6640625" style="13" customWidth="1"/>
    <col min="14596" max="14839" width="8.77734375" style="13"/>
    <col min="14840" max="14840" width="7.109375" style="13" customWidth="1"/>
    <col min="14841" max="14841" width="12.33203125" style="13" customWidth="1"/>
    <col min="14842" max="14842" width="52.33203125" style="13" customWidth="1"/>
    <col min="14843" max="14844" width="9.77734375" style="13" customWidth="1"/>
    <col min="14845" max="14845" width="10.33203125" style="13" customWidth="1"/>
    <col min="14846" max="14846" width="15" style="13" customWidth="1"/>
    <col min="14847" max="14847" width="18.109375" style="13" customWidth="1"/>
    <col min="14848" max="14848" width="8.77734375" style="13"/>
    <col min="14849" max="14849" width="15.44140625" style="13" customWidth="1"/>
    <col min="14850" max="14850" width="18.77734375" style="13" customWidth="1"/>
    <col min="14851" max="14851" width="16.6640625" style="13" customWidth="1"/>
    <col min="14852" max="15095" width="8.77734375" style="13"/>
    <col min="15096" max="15096" width="7.109375" style="13" customWidth="1"/>
    <col min="15097" max="15097" width="12.33203125" style="13" customWidth="1"/>
    <col min="15098" max="15098" width="52.33203125" style="13" customWidth="1"/>
    <col min="15099" max="15100" width="9.77734375" style="13" customWidth="1"/>
    <col min="15101" max="15101" width="10.33203125" style="13" customWidth="1"/>
    <col min="15102" max="15102" width="15" style="13" customWidth="1"/>
    <col min="15103" max="15103" width="18.109375" style="13" customWidth="1"/>
    <col min="15104" max="15104" width="8.77734375" style="13"/>
    <col min="15105" max="15105" width="15.44140625" style="13" customWidth="1"/>
    <col min="15106" max="15106" width="18.77734375" style="13" customWidth="1"/>
    <col min="15107" max="15107" width="16.6640625" style="13" customWidth="1"/>
    <col min="15108" max="15351" width="8.77734375" style="13"/>
    <col min="15352" max="15352" width="7.109375" style="13" customWidth="1"/>
    <col min="15353" max="15353" width="12.33203125" style="13" customWidth="1"/>
    <col min="15354" max="15354" width="52.33203125" style="13" customWidth="1"/>
    <col min="15355" max="15356" width="9.77734375" style="13" customWidth="1"/>
    <col min="15357" max="15357" width="10.33203125" style="13" customWidth="1"/>
    <col min="15358" max="15358" width="15" style="13" customWidth="1"/>
    <col min="15359" max="15359" width="18.109375" style="13" customWidth="1"/>
    <col min="15360" max="15360" width="8.77734375" style="13"/>
    <col min="15361" max="15361" width="15.44140625" style="13" customWidth="1"/>
    <col min="15362" max="15362" width="18.77734375" style="13" customWidth="1"/>
    <col min="15363" max="15363" width="16.6640625" style="13" customWidth="1"/>
    <col min="15364" max="15607" width="8.77734375" style="13"/>
    <col min="15608" max="15608" width="7.109375" style="13" customWidth="1"/>
    <col min="15609" max="15609" width="12.33203125" style="13" customWidth="1"/>
    <col min="15610" max="15610" width="52.33203125" style="13" customWidth="1"/>
    <col min="15611" max="15612" width="9.77734375" style="13" customWidth="1"/>
    <col min="15613" max="15613" width="10.33203125" style="13" customWidth="1"/>
    <col min="15614" max="15614" width="15" style="13" customWidth="1"/>
    <col min="15615" max="15615" width="18.109375" style="13" customWidth="1"/>
    <col min="15616" max="15616" width="8.77734375" style="13"/>
    <col min="15617" max="15617" width="15.44140625" style="13" customWidth="1"/>
    <col min="15618" max="15618" width="18.77734375" style="13" customWidth="1"/>
    <col min="15619" max="15619" width="16.6640625" style="13" customWidth="1"/>
    <col min="15620" max="15863" width="8.77734375" style="13"/>
    <col min="15864" max="15864" width="7.109375" style="13" customWidth="1"/>
    <col min="15865" max="15865" width="12.33203125" style="13" customWidth="1"/>
    <col min="15866" max="15866" width="52.33203125" style="13" customWidth="1"/>
    <col min="15867" max="15868" width="9.77734375" style="13" customWidth="1"/>
    <col min="15869" max="15869" width="10.33203125" style="13" customWidth="1"/>
    <col min="15870" max="15870" width="15" style="13" customWidth="1"/>
    <col min="15871" max="15871" width="18.109375" style="13" customWidth="1"/>
    <col min="15872" max="15872" width="8.77734375" style="13"/>
    <col min="15873" max="15873" width="15.44140625" style="13" customWidth="1"/>
    <col min="15874" max="15874" width="18.77734375" style="13" customWidth="1"/>
    <col min="15875" max="15875" width="16.6640625" style="13" customWidth="1"/>
    <col min="15876" max="16119" width="8.77734375" style="13"/>
    <col min="16120" max="16120" width="7.109375" style="13" customWidth="1"/>
    <col min="16121" max="16121" width="12.33203125" style="13" customWidth="1"/>
    <col min="16122" max="16122" width="52.33203125" style="13" customWidth="1"/>
    <col min="16123" max="16124" width="9.77734375" style="13" customWidth="1"/>
    <col min="16125" max="16125" width="10.33203125" style="13" customWidth="1"/>
    <col min="16126" max="16126" width="15" style="13" customWidth="1"/>
    <col min="16127" max="16127" width="18.109375" style="13" customWidth="1"/>
    <col min="16128" max="16128" width="8.77734375" style="13"/>
    <col min="16129" max="16129" width="15.44140625" style="13" customWidth="1"/>
    <col min="16130" max="16130" width="18.77734375" style="13" customWidth="1"/>
    <col min="16131" max="16131" width="16.6640625" style="13" customWidth="1"/>
    <col min="16132" max="16384" width="8.77734375" style="13"/>
  </cols>
  <sheetData>
    <row r="1" spans="1:9" x14ac:dyDescent="0.25">
      <c r="I1" s="590" t="s">
        <v>1137</v>
      </c>
    </row>
    <row r="3" spans="1:9" ht="29.25" customHeight="1" x14ac:dyDescent="0.25">
      <c r="A3" s="633" t="s">
        <v>788</v>
      </c>
      <c r="B3" s="633"/>
      <c r="C3" s="633"/>
      <c r="D3" s="633"/>
      <c r="E3" s="633"/>
      <c r="F3" s="633"/>
      <c r="G3" s="633"/>
      <c r="H3" s="633"/>
      <c r="I3" s="633"/>
    </row>
    <row r="4" spans="1:9" ht="29.25" customHeight="1" x14ac:dyDescent="0.25">
      <c r="A4" s="633" t="s">
        <v>352</v>
      </c>
      <c r="B4" s="633"/>
      <c r="C4" s="633"/>
      <c r="D4" s="633"/>
      <c r="E4" s="633"/>
      <c r="F4" s="633"/>
      <c r="G4" s="633"/>
      <c r="H4" s="633"/>
      <c r="I4" s="633"/>
    </row>
    <row r="5" spans="1:9" x14ac:dyDescent="0.25">
      <c r="A5" s="641" t="s">
        <v>1105</v>
      </c>
      <c r="B5" s="641"/>
      <c r="C5" s="641"/>
      <c r="D5" s="641"/>
      <c r="E5" s="641"/>
      <c r="F5" s="641"/>
      <c r="G5" s="641"/>
      <c r="H5" s="641"/>
      <c r="I5" s="641"/>
    </row>
    <row r="6" spans="1:9" ht="15.75" customHeight="1" x14ac:dyDescent="0.25">
      <c r="A6" s="641"/>
      <c r="B6" s="641"/>
      <c r="C6" s="641"/>
      <c r="D6" s="641"/>
      <c r="E6" s="641"/>
      <c r="F6" s="641"/>
      <c r="G6" s="641"/>
      <c r="H6" s="641"/>
      <c r="I6" s="641"/>
    </row>
    <row r="7" spans="1:9" ht="28.5" customHeight="1" x14ac:dyDescent="0.25">
      <c r="A7" s="641" t="s">
        <v>460</v>
      </c>
      <c r="B7" s="641"/>
      <c r="C7" s="641"/>
      <c r="D7" s="641"/>
      <c r="E7" s="641"/>
      <c r="F7" s="641"/>
      <c r="G7" s="641"/>
      <c r="H7" s="641"/>
      <c r="I7" s="641"/>
    </row>
    <row r="8" spans="1:9" x14ac:dyDescent="0.25">
      <c r="A8" s="156"/>
      <c r="B8" s="156"/>
      <c r="C8" s="156"/>
      <c r="D8" s="156"/>
      <c r="E8" s="156"/>
      <c r="F8" s="156"/>
      <c r="G8" s="156"/>
      <c r="H8" s="156"/>
      <c r="I8" s="156"/>
    </row>
    <row r="10" spans="1:9" s="157" customFormat="1" ht="45.75" customHeight="1" x14ac:dyDescent="0.25">
      <c r="A10" s="642" t="s">
        <v>826</v>
      </c>
      <c r="B10" s="619" t="s">
        <v>851</v>
      </c>
      <c r="C10" s="619" t="s">
        <v>850</v>
      </c>
      <c r="D10" s="619" t="s">
        <v>764</v>
      </c>
      <c r="E10" s="620" t="s">
        <v>1060</v>
      </c>
      <c r="F10" s="620"/>
      <c r="G10" s="620" t="s">
        <v>1059</v>
      </c>
      <c r="H10" s="620"/>
      <c r="I10" s="620"/>
    </row>
    <row r="11" spans="1:9" s="157" customFormat="1" ht="25.5" customHeight="1" x14ac:dyDescent="0.25">
      <c r="A11" s="642"/>
      <c r="B11" s="619"/>
      <c r="C11" s="619"/>
      <c r="D11" s="619"/>
      <c r="E11" s="196" t="s">
        <v>580</v>
      </c>
      <c r="F11" s="196" t="s">
        <v>864</v>
      </c>
      <c r="G11" s="196" t="s">
        <v>580</v>
      </c>
      <c r="H11" s="196" t="s">
        <v>864</v>
      </c>
      <c r="I11" s="234" t="s">
        <v>350</v>
      </c>
    </row>
    <row r="12" spans="1:9" x14ac:dyDescent="0.25">
      <c r="A12" s="182">
        <v>1</v>
      </c>
      <c r="B12" s="182">
        <v>2</v>
      </c>
      <c r="C12" s="182">
        <v>3</v>
      </c>
      <c r="D12" s="182">
        <v>4</v>
      </c>
      <c r="E12" s="182">
        <v>5</v>
      </c>
      <c r="F12" s="182">
        <v>6</v>
      </c>
      <c r="G12" s="182">
        <v>7</v>
      </c>
      <c r="H12" s="182">
        <v>8</v>
      </c>
      <c r="I12" s="182">
        <v>9</v>
      </c>
    </row>
    <row r="13" spans="1:9" x14ac:dyDescent="0.25">
      <c r="A13" s="63" t="s">
        <v>0</v>
      </c>
      <c r="B13" s="62" t="s">
        <v>885</v>
      </c>
      <c r="C13" s="120" t="s">
        <v>620</v>
      </c>
      <c r="D13" s="319">
        <v>2</v>
      </c>
      <c r="E13" s="165"/>
      <c r="F13" s="165"/>
      <c r="G13" s="311">
        <f>D13*E13</f>
        <v>0</v>
      </c>
      <c r="H13" s="311">
        <f>D13*F13</f>
        <v>0</v>
      </c>
      <c r="I13" s="311">
        <f>G13+H13</f>
        <v>0</v>
      </c>
    </row>
    <row r="14" spans="1:9" ht="112.5" customHeight="1" x14ac:dyDescent="0.25">
      <c r="A14" s="65" t="s">
        <v>353</v>
      </c>
      <c r="B14" s="66" t="s">
        <v>373</v>
      </c>
      <c r="C14" s="67" t="s">
        <v>863</v>
      </c>
      <c r="D14" s="320">
        <v>1</v>
      </c>
      <c r="E14" s="166"/>
      <c r="F14" s="166"/>
      <c r="G14" s="312">
        <f t="shared" ref="G14:G77" si="0">D14*E14</f>
        <v>0</v>
      </c>
      <c r="H14" s="312">
        <f t="shared" ref="H14:H77" si="1">D14*F14</f>
        <v>0</v>
      </c>
      <c r="I14" s="312">
        <f t="shared" ref="I14:I77" si="2">G14+H14</f>
        <v>0</v>
      </c>
    </row>
    <row r="15" spans="1:9" ht="33" customHeight="1" x14ac:dyDescent="0.25">
      <c r="A15" s="63" t="s">
        <v>1</v>
      </c>
      <c r="B15" s="62" t="s">
        <v>915</v>
      </c>
      <c r="C15" s="120" t="s">
        <v>620</v>
      </c>
      <c r="D15" s="319">
        <v>1</v>
      </c>
      <c r="E15" s="165"/>
      <c r="F15" s="165"/>
      <c r="G15" s="311">
        <f t="shared" si="0"/>
        <v>0</v>
      </c>
      <c r="H15" s="311">
        <f t="shared" si="1"/>
        <v>0</v>
      </c>
      <c r="I15" s="311">
        <f t="shared" si="2"/>
        <v>0</v>
      </c>
    </row>
    <row r="16" spans="1:9" ht="27.75" customHeight="1" x14ac:dyDescent="0.25">
      <c r="A16" s="63" t="s">
        <v>5</v>
      </c>
      <c r="B16" s="62" t="s">
        <v>374</v>
      </c>
      <c r="C16" s="120" t="s">
        <v>620</v>
      </c>
      <c r="D16" s="319">
        <v>1</v>
      </c>
      <c r="E16" s="165"/>
      <c r="F16" s="165"/>
      <c r="G16" s="311">
        <f t="shared" si="0"/>
        <v>0</v>
      </c>
      <c r="H16" s="311">
        <f t="shared" si="1"/>
        <v>0</v>
      </c>
      <c r="I16" s="311">
        <f t="shared" si="2"/>
        <v>0</v>
      </c>
    </row>
    <row r="17" spans="1:9" x14ac:dyDescent="0.25">
      <c r="A17" s="65" t="s">
        <v>365</v>
      </c>
      <c r="B17" s="66" t="s">
        <v>378</v>
      </c>
      <c r="C17" s="67" t="s">
        <v>620</v>
      </c>
      <c r="D17" s="320">
        <v>1</v>
      </c>
      <c r="E17" s="166"/>
      <c r="F17" s="166"/>
      <c r="G17" s="312">
        <f t="shared" si="0"/>
        <v>0</v>
      </c>
      <c r="H17" s="312">
        <f t="shared" si="1"/>
        <v>0</v>
      </c>
      <c r="I17" s="312">
        <f t="shared" si="2"/>
        <v>0</v>
      </c>
    </row>
    <row r="18" spans="1:9" ht="30" customHeight="1" x14ac:dyDescent="0.25">
      <c r="A18" s="63" t="s">
        <v>10</v>
      </c>
      <c r="B18" s="62" t="s">
        <v>379</v>
      </c>
      <c r="C18" s="120" t="s">
        <v>620</v>
      </c>
      <c r="D18" s="319">
        <v>1</v>
      </c>
      <c r="E18" s="165"/>
      <c r="F18" s="165"/>
      <c r="G18" s="311">
        <f t="shared" si="0"/>
        <v>0</v>
      </c>
      <c r="H18" s="311">
        <f t="shared" si="1"/>
        <v>0</v>
      </c>
      <c r="I18" s="311">
        <f t="shared" si="2"/>
        <v>0</v>
      </c>
    </row>
    <row r="19" spans="1:9" s="212" customFormat="1" ht="42.75" customHeight="1" x14ac:dyDescent="0.25">
      <c r="A19" s="304" t="s">
        <v>465</v>
      </c>
      <c r="B19" s="305" t="s">
        <v>382</v>
      </c>
      <c r="C19" s="168" t="s">
        <v>620</v>
      </c>
      <c r="D19" s="321">
        <v>1</v>
      </c>
      <c r="E19" s="288"/>
      <c r="F19" s="288"/>
      <c r="G19" s="313">
        <f t="shared" si="0"/>
        <v>0</v>
      </c>
      <c r="H19" s="313">
        <f t="shared" si="1"/>
        <v>0</v>
      </c>
      <c r="I19" s="313">
        <f t="shared" si="2"/>
        <v>0</v>
      </c>
    </row>
    <row r="20" spans="1:9" s="212" customFormat="1" ht="49.5" customHeight="1" x14ac:dyDescent="0.25">
      <c r="A20" s="307" t="s">
        <v>12</v>
      </c>
      <c r="B20" s="308" t="s">
        <v>461</v>
      </c>
      <c r="C20" s="167" t="s">
        <v>620</v>
      </c>
      <c r="D20" s="322">
        <v>4</v>
      </c>
      <c r="E20" s="293"/>
      <c r="F20" s="293"/>
      <c r="G20" s="314">
        <f t="shared" si="0"/>
        <v>0</v>
      </c>
      <c r="H20" s="314">
        <f t="shared" si="1"/>
        <v>0</v>
      </c>
      <c r="I20" s="314">
        <f t="shared" si="2"/>
        <v>0</v>
      </c>
    </row>
    <row r="21" spans="1:9" s="212" customFormat="1" ht="50.25" customHeight="1" x14ac:dyDescent="0.25">
      <c r="A21" s="304" t="s">
        <v>375</v>
      </c>
      <c r="B21" s="305" t="s">
        <v>388</v>
      </c>
      <c r="C21" s="168" t="s">
        <v>863</v>
      </c>
      <c r="D21" s="321">
        <v>4</v>
      </c>
      <c r="E21" s="288"/>
      <c r="F21" s="288"/>
      <c r="G21" s="313">
        <f t="shared" si="0"/>
        <v>0</v>
      </c>
      <c r="H21" s="313">
        <f t="shared" si="1"/>
        <v>0</v>
      </c>
      <c r="I21" s="313">
        <f t="shared" si="2"/>
        <v>0</v>
      </c>
    </row>
    <row r="22" spans="1:9" s="212" customFormat="1" ht="44.25" customHeight="1" x14ac:dyDescent="0.25">
      <c r="A22" s="307" t="s">
        <v>15</v>
      </c>
      <c r="B22" s="308" t="s">
        <v>916</v>
      </c>
      <c r="C22" s="167" t="s">
        <v>620</v>
      </c>
      <c r="D22" s="322">
        <v>1</v>
      </c>
      <c r="E22" s="293"/>
      <c r="F22" s="293"/>
      <c r="G22" s="314">
        <f t="shared" si="0"/>
        <v>0</v>
      </c>
      <c r="H22" s="314">
        <f t="shared" si="1"/>
        <v>0</v>
      </c>
      <c r="I22" s="314">
        <f t="shared" si="2"/>
        <v>0</v>
      </c>
    </row>
    <row r="23" spans="1:9" s="212" customFormat="1" ht="39.75" customHeight="1" x14ac:dyDescent="0.25">
      <c r="A23" s="304" t="s">
        <v>635</v>
      </c>
      <c r="B23" s="305" t="s">
        <v>392</v>
      </c>
      <c r="C23" s="168" t="s">
        <v>863</v>
      </c>
      <c r="D23" s="321">
        <v>1</v>
      </c>
      <c r="E23" s="288"/>
      <c r="F23" s="288"/>
      <c r="G23" s="313">
        <f t="shared" si="0"/>
        <v>0</v>
      </c>
      <c r="H23" s="313">
        <f t="shared" si="1"/>
        <v>0</v>
      </c>
      <c r="I23" s="313">
        <f t="shared" si="2"/>
        <v>0</v>
      </c>
    </row>
    <row r="24" spans="1:9" s="212" customFormat="1" ht="44.25" customHeight="1" x14ac:dyDescent="0.25">
      <c r="A24" s="307" t="s">
        <v>16</v>
      </c>
      <c r="B24" s="308" t="s">
        <v>918</v>
      </c>
      <c r="C24" s="167" t="s">
        <v>620</v>
      </c>
      <c r="D24" s="322">
        <v>7</v>
      </c>
      <c r="E24" s="293"/>
      <c r="F24" s="293"/>
      <c r="G24" s="314">
        <f t="shared" si="0"/>
        <v>0</v>
      </c>
      <c r="H24" s="314">
        <f t="shared" si="1"/>
        <v>0</v>
      </c>
      <c r="I24" s="314">
        <f t="shared" si="2"/>
        <v>0</v>
      </c>
    </row>
    <row r="25" spans="1:9" s="212" customFormat="1" ht="44.25" customHeight="1" x14ac:dyDescent="0.25">
      <c r="A25" s="304" t="s">
        <v>380</v>
      </c>
      <c r="B25" s="305" t="s">
        <v>395</v>
      </c>
      <c r="C25" s="168" t="s">
        <v>620</v>
      </c>
      <c r="D25" s="321">
        <v>7</v>
      </c>
      <c r="E25" s="288"/>
      <c r="F25" s="288"/>
      <c r="G25" s="313">
        <f t="shared" si="0"/>
        <v>0</v>
      </c>
      <c r="H25" s="313">
        <f t="shared" si="1"/>
        <v>0</v>
      </c>
      <c r="I25" s="313">
        <f t="shared" si="2"/>
        <v>0</v>
      </c>
    </row>
    <row r="26" spans="1:9" s="212" customFormat="1" ht="44.25" customHeight="1" x14ac:dyDescent="0.25">
      <c r="A26" s="304" t="s">
        <v>381</v>
      </c>
      <c r="B26" s="305" t="s">
        <v>423</v>
      </c>
      <c r="C26" s="168" t="s">
        <v>620</v>
      </c>
      <c r="D26" s="321">
        <v>14</v>
      </c>
      <c r="E26" s="288"/>
      <c r="F26" s="288"/>
      <c r="G26" s="313">
        <f t="shared" si="0"/>
        <v>0</v>
      </c>
      <c r="H26" s="313">
        <f t="shared" si="1"/>
        <v>0</v>
      </c>
      <c r="I26" s="313">
        <f t="shared" si="2"/>
        <v>0</v>
      </c>
    </row>
    <row r="27" spans="1:9" s="212" customFormat="1" ht="60.75" customHeight="1" x14ac:dyDescent="0.25">
      <c r="A27" s="307" t="s">
        <v>18</v>
      </c>
      <c r="B27" s="308" t="s">
        <v>917</v>
      </c>
      <c r="C27" s="167" t="s">
        <v>620</v>
      </c>
      <c r="D27" s="322">
        <v>8</v>
      </c>
      <c r="E27" s="293"/>
      <c r="F27" s="293"/>
      <c r="G27" s="314">
        <f t="shared" si="0"/>
        <v>0</v>
      </c>
      <c r="H27" s="314">
        <f t="shared" si="1"/>
        <v>0</v>
      </c>
      <c r="I27" s="314">
        <f t="shared" si="2"/>
        <v>0</v>
      </c>
    </row>
    <row r="28" spans="1:9" s="212" customFormat="1" ht="49.5" customHeight="1" x14ac:dyDescent="0.25">
      <c r="A28" s="304" t="s">
        <v>571</v>
      </c>
      <c r="B28" s="305" t="s">
        <v>397</v>
      </c>
      <c r="C28" s="168" t="s">
        <v>620</v>
      </c>
      <c r="D28" s="321">
        <v>8</v>
      </c>
      <c r="E28" s="288"/>
      <c r="F28" s="288"/>
      <c r="G28" s="313">
        <f t="shared" si="0"/>
        <v>0</v>
      </c>
      <c r="H28" s="313">
        <f t="shared" si="1"/>
        <v>0</v>
      </c>
      <c r="I28" s="313">
        <f t="shared" si="2"/>
        <v>0</v>
      </c>
    </row>
    <row r="29" spans="1:9" s="212" customFormat="1" ht="49.5" customHeight="1" x14ac:dyDescent="0.25">
      <c r="A29" s="304" t="s">
        <v>572</v>
      </c>
      <c r="B29" s="305" t="s">
        <v>424</v>
      </c>
      <c r="C29" s="168" t="s">
        <v>620</v>
      </c>
      <c r="D29" s="321">
        <v>16</v>
      </c>
      <c r="E29" s="288"/>
      <c r="F29" s="288"/>
      <c r="G29" s="313">
        <f t="shared" si="0"/>
        <v>0</v>
      </c>
      <c r="H29" s="313">
        <f t="shared" si="1"/>
        <v>0</v>
      </c>
      <c r="I29" s="313">
        <f t="shared" si="2"/>
        <v>0</v>
      </c>
    </row>
    <row r="30" spans="1:9" s="212" customFormat="1" ht="36.75" customHeight="1" x14ac:dyDescent="0.25">
      <c r="A30" s="307" t="s">
        <v>19</v>
      </c>
      <c r="B30" s="308" t="s">
        <v>919</v>
      </c>
      <c r="C30" s="167" t="s">
        <v>620</v>
      </c>
      <c r="D30" s="322">
        <v>3</v>
      </c>
      <c r="E30" s="293"/>
      <c r="F30" s="293"/>
      <c r="G30" s="314">
        <f t="shared" si="0"/>
        <v>0</v>
      </c>
      <c r="H30" s="314">
        <f t="shared" si="1"/>
        <v>0</v>
      </c>
      <c r="I30" s="314">
        <f t="shared" si="2"/>
        <v>0</v>
      </c>
    </row>
    <row r="31" spans="1:9" s="212" customFormat="1" ht="46.5" customHeight="1" x14ac:dyDescent="0.25">
      <c r="A31" s="304" t="s">
        <v>383</v>
      </c>
      <c r="B31" s="305" t="s">
        <v>403</v>
      </c>
      <c r="C31" s="168" t="s">
        <v>620</v>
      </c>
      <c r="D31" s="321">
        <v>3</v>
      </c>
      <c r="E31" s="288"/>
      <c r="F31" s="288"/>
      <c r="G31" s="313">
        <f t="shared" si="0"/>
        <v>0</v>
      </c>
      <c r="H31" s="313">
        <f t="shared" si="1"/>
        <v>0</v>
      </c>
      <c r="I31" s="313">
        <f t="shared" si="2"/>
        <v>0</v>
      </c>
    </row>
    <row r="32" spans="1:9" s="212" customFormat="1" ht="46.5" customHeight="1" x14ac:dyDescent="0.25">
      <c r="A32" s="304" t="s">
        <v>384</v>
      </c>
      <c r="B32" s="305" t="s">
        <v>425</v>
      </c>
      <c r="C32" s="168" t="s">
        <v>620</v>
      </c>
      <c r="D32" s="321">
        <v>6</v>
      </c>
      <c r="E32" s="288"/>
      <c r="F32" s="288"/>
      <c r="G32" s="313">
        <f t="shared" si="0"/>
        <v>0</v>
      </c>
      <c r="H32" s="313">
        <f t="shared" si="1"/>
        <v>0</v>
      </c>
      <c r="I32" s="313">
        <f t="shared" si="2"/>
        <v>0</v>
      </c>
    </row>
    <row r="33" spans="1:9" s="300" customFormat="1" ht="46.5" customHeight="1" x14ac:dyDescent="0.25">
      <c r="A33" s="307" t="s">
        <v>21</v>
      </c>
      <c r="B33" s="308" t="s">
        <v>920</v>
      </c>
      <c r="C33" s="168" t="s">
        <v>620</v>
      </c>
      <c r="D33" s="322">
        <v>2</v>
      </c>
      <c r="E33" s="293"/>
      <c r="F33" s="293"/>
      <c r="G33" s="314">
        <f t="shared" si="0"/>
        <v>0</v>
      </c>
      <c r="H33" s="314">
        <f t="shared" si="1"/>
        <v>0</v>
      </c>
      <c r="I33" s="314">
        <f t="shared" si="2"/>
        <v>0</v>
      </c>
    </row>
    <row r="34" spans="1:9" s="212" customFormat="1" ht="48.75" customHeight="1" x14ac:dyDescent="0.25">
      <c r="A34" s="304" t="s">
        <v>560</v>
      </c>
      <c r="B34" s="305" t="s">
        <v>404</v>
      </c>
      <c r="C34" s="168" t="s">
        <v>620</v>
      </c>
      <c r="D34" s="321">
        <v>2</v>
      </c>
      <c r="E34" s="288"/>
      <c r="F34" s="288"/>
      <c r="G34" s="313">
        <f t="shared" si="0"/>
        <v>0</v>
      </c>
      <c r="H34" s="313">
        <f t="shared" si="1"/>
        <v>0</v>
      </c>
      <c r="I34" s="313">
        <f t="shared" si="2"/>
        <v>0</v>
      </c>
    </row>
    <row r="35" spans="1:9" s="212" customFormat="1" ht="48.75" customHeight="1" x14ac:dyDescent="0.25">
      <c r="A35" s="304" t="s">
        <v>561</v>
      </c>
      <c r="B35" s="305" t="s">
        <v>426</v>
      </c>
      <c r="C35" s="168" t="s">
        <v>620</v>
      </c>
      <c r="D35" s="321">
        <v>4</v>
      </c>
      <c r="E35" s="288"/>
      <c r="F35" s="288"/>
      <c r="G35" s="313">
        <f t="shared" si="0"/>
        <v>0</v>
      </c>
      <c r="H35" s="313">
        <f t="shared" si="1"/>
        <v>0</v>
      </c>
      <c r="I35" s="313">
        <f t="shared" si="2"/>
        <v>0</v>
      </c>
    </row>
    <row r="36" spans="1:9" s="212" customFormat="1" ht="63.75" customHeight="1" x14ac:dyDescent="0.25">
      <c r="A36" s="307" t="s">
        <v>26</v>
      </c>
      <c r="B36" s="308" t="s">
        <v>921</v>
      </c>
      <c r="C36" s="167" t="s">
        <v>620</v>
      </c>
      <c r="D36" s="322">
        <v>2</v>
      </c>
      <c r="E36" s="293"/>
      <c r="F36" s="293"/>
      <c r="G36" s="314">
        <f t="shared" si="0"/>
        <v>0</v>
      </c>
      <c r="H36" s="314">
        <f t="shared" si="1"/>
        <v>0</v>
      </c>
      <c r="I36" s="314">
        <f t="shared" si="2"/>
        <v>0</v>
      </c>
    </row>
    <row r="37" spans="1:9" s="212" customFormat="1" ht="43.5" customHeight="1" x14ac:dyDescent="0.25">
      <c r="A37" s="304" t="s">
        <v>389</v>
      </c>
      <c r="B37" s="305" t="s">
        <v>410</v>
      </c>
      <c r="C37" s="168" t="s">
        <v>620</v>
      </c>
      <c r="D37" s="321">
        <v>2</v>
      </c>
      <c r="E37" s="288"/>
      <c r="F37" s="288"/>
      <c r="G37" s="313">
        <f t="shared" si="0"/>
        <v>0</v>
      </c>
      <c r="H37" s="313">
        <f t="shared" si="1"/>
        <v>0</v>
      </c>
      <c r="I37" s="313">
        <f t="shared" si="2"/>
        <v>0</v>
      </c>
    </row>
    <row r="38" spans="1:9" s="212" customFormat="1" ht="43.5" customHeight="1" x14ac:dyDescent="0.25">
      <c r="A38" s="304" t="s">
        <v>390</v>
      </c>
      <c r="B38" s="305" t="s">
        <v>425</v>
      </c>
      <c r="C38" s="168" t="s">
        <v>620</v>
      </c>
      <c r="D38" s="321">
        <v>4</v>
      </c>
      <c r="E38" s="288"/>
      <c r="F38" s="288"/>
      <c r="G38" s="313">
        <f t="shared" si="0"/>
        <v>0</v>
      </c>
      <c r="H38" s="313">
        <f t="shared" si="1"/>
        <v>0</v>
      </c>
      <c r="I38" s="313">
        <f t="shared" si="2"/>
        <v>0</v>
      </c>
    </row>
    <row r="39" spans="1:9" s="300" customFormat="1" ht="43.5" customHeight="1" x14ac:dyDescent="0.25">
      <c r="A39" s="307" t="s">
        <v>29</v>
      </c>
      <c r="B39" s="308" t="s">
        <v>922</v>
      </c>
      <c r="C39" s="168" t="s">
        <v>620</v>
      </c>
      <c r="D39" s="322">
        <v>2</v>
      </c>
      <c r="E39" s="293"/>
      <c r="F39" s="293"/>
      <c r="G39" s="314">
        <f t="shared" si="0"/>
        <v>0</v>
      </c>
      <c r="H39" s="314">
        <f t="shared" si="1"/>
        <v>0</v>
      </c>
      <c r="I39" s="314">
        <f t="shared" si="2"/>
        <v>0</v>
      </c>
    </row>
    <row r="40" spans="1:9" s="212" customFormat="1" ht="60" customHeight="1" x14ac:dyDescent="0.25">
      <c r="A40" s="304" t="s">
        <v>550</v>
      </c>
      <c r="B40" s="305" t="s">
        <v>411</v>
      </c>
      <c r="C40" s="168" t="s">
        <v>620</v>
      </c>
      <c r="D40" s="321">
        <v>2</v>
      </c>
      <c r="E40" s="288"/>
      <c r="F40" s="288"/>
      <c r="G40" s="313">
        <f t="shared" si="0"/>
        <v>0</v>
      </c>
      <c r="H40" s="313">
        <f t="shared" si="1"/>
        <v>0</v>
      </c>
      <c r="I40" s="313">
        <f t="shared" si="2"/>
        <v>0</v>
      </c>
    </row>
    <row r="41" spans="1:9" s="212" customFormat="1" ht="60" customHeight="1" x14ac:dyDescent="0.25">
      <c r="A41" s="304" t="s">
        <v>551</v>
      </c>
      <c r="B41" s="305" t="s">
        <v>426</v>
      </c>
      <c r="C41" s="168" t="s">
        <v>620</v>
      </c>
      <c r="D41" s="321">
        <v>4</v>
      </c>
      <c r="E41" s="288"/>
      <c r="F41" s="288"/>
      <c r="G41" s="313">
        <f t="shared" si="0"/>
        <v>0</v>
      </c>
      <c r="H41" s="313">
        <f t="shared" si="1"/>
        <v>0</v>
      </c>
      <c r="I41" s="313">
        <f t="shared" si="2"/>
        <v>0</v>
      </c>
    </row>
    <row r="42" spans="1:9" s="212" customFormat="1" ht="58.5" customHeight="1" x14ac:dyDescent="0.25">
      <c r="A42" s="307" t="s">
        <v>32</v>
      </c>
      <c r="B42" s="308" t="s">
        <v>923</v>
      </c>
      <c r="C42" s="168" t="s">
        <v>620</v>
      </c>
      <c r="D42" s="322">
        <v>1</v>
      </c>
      <c r="E42" s="293"/>
      <c r="F42" s="293"/>
      <c r="G42" s="314">
        <f t="shared" si="0"/>
        <v>0</v>
      </c>
      <c r="H42" s="314">
        <f t="shared" si="1"/>
        <v>0</v>
      </c>
      <c r="I42" s="314">
        <f t="shared" si="2"/>
        <v>0</v>
      </c>
    </row>
    <row r="43" spans="1:9" s="212" customFormat="1" ht="42.75" customHeight="1" x14ac:dyDescent="0.25">
      <c r="A43" s="304" t="s">
        <v>393</v>
      </c>
      <c r="B43" s="305" t="s">
        <v>414</v>
      </c>
      <c r="C43" s="168" t="s">
        <v>620</v>
      </c>
      <c r="D43" s="321">
        <v>1</v>
      </c>
      <c r="E43" s="288"/>
      <c r="F43" s="288"/>
      <c r="G43" s="313">
        <f t="shared" si="0"/>
        <v>0</v>
      </c>
      <c r="H43" s="313">
        <f t="shared" si="1"/>
        <v>0</v>
      </c>
      <c r="I43" s="313">
        <f t="shared" si="2"/>
        <v>0</v>
      </c>
    </row>
    <row r="44" spans="1:9" s="212" customFormat="1" ht="61.5" customHeight="1" x14ac:dyDescent="0.25">
      <c r="A44" s="307" t="s">
        <v>33</v>
      </c>
      <c r="B44" s="308" t="s">
        <v>924</v>
      </c>
      <c r="C44" s="168" t="s">
        <v>620</v>
      </c>
      <c r="D44" s="322">
        <v>5</v>
      </c>
      <c r="E44" s="293"/>
      <c r="F44" s="293"/>
      <c r="G44" s="314">
        <f t="shared" si="0"/>
        <v>0</v>
      </c>
      <c r="H44" s="314">
        <f t="shared" si="1"/>
        <v>0</v>
      </c>
      <c r="I44" s="314">
        <f t="shared" si="2"/>
        <v>0</v>
      </c>
    </row>
    <row r="45" spans="1:9" s="212" customFormat="1" ht="42" customHeight="1" x14ac:dyDescent="0.25">
      <c r="A45" s="304" t="s">
        <v>553</v>
      </c>
      <c r="B45" s="305" t="s">
        <v>416</v>
      </c>
      <c r="C45" s="168" t="s">
        <v>620</v>
      </c>
      <c r="D45" s="321">
        <v>5</v>
      </c>
      <c r="E45" s="288"/>
      <c r="F45" s="288"/>
      <c r="G45" s="313">
        <f t="shared" si="0"/>
        <v>0</v>
      </c>
      <c r="H45" s="313">
        <f t="shared" si="1"/>
        <v>0</v>
      </c>
      <c r="I45" s="313">
        <f t="shared" si="2"/>
        <v>0</v>
      </c>
    </row>
    <row r="46" spans="1:9" s="212" customFormat="1" ht="32.25" customHeight="1" x14ac:dyDescent="0.25">
      <c r="A46" s="307" t="s">
        <v>34</v>
      </c>
      <c r="B46" s="308" t="s">
        <v>417</v>
      </c>
      <c r="C46" s="167" t="s">
        <v>863</v>
      </c>
      <c r="D46" s="322">
        <v>2</v>
      </c>
      <c r="E46" s="293"/>
      <c r="F46" s="293"/>
      <c r="G46" s="314">
        <f t="shared" si="0"/>
        <v>0</v>
      </c>
      <c r="H46" s="314">
        <f t="shared" si="1"/>
        <v>0</v>
      </c>
      <c r="I46" s="314">
        <f t="shared" si="2"/>
        <v>0</v>
      </c>
    </row>
    <row r="47" spans="1:9" s="212" customFormat="1" ht="36" customHeight="1" x14ac:dyDescent="0.25">
      <c r="A47" s="304" t="s">
        <v>396</v>
      </c>
      <c r="B47" s="305" t="s">
        <v>419</v>
      </c>
      <c r="C47" s="168" t="s">
        <v>620</v>
      </c>
      <c r="D47" s="321">
        <v>2</v>
      </c>
      <c r="E47" s="288"/>
      <c r="F47" s="288"/>
      <c r="G47" s="313">
        <f t="shared" si="0"/>
        <v>0</v>
      </c>
      <c r="H47" s="313">
        <f t="shared" si="1"/>
        <v>0</v>
      </c>
      <c r="I47" s="313">
        <f t="shared" si="2"/>
        <v>0</v>
      </c>
    </row>
    <row r="48" spans="1:9" s="212" customFormat="1" x14ac:dyDescent="0.25">
      <c r="A48" s="307" t="s">
        <v>36</v>
      </c>
      <c r="B48" s="308" t="s">
        <v>420</v>
      </c>
      <c r="C48" s="167" t="s">
        <v>863</v>
      </c>
      <c r="D48" s="322">
        <v>4</v>
      </c>
      <c r="E48" s="293"/>
      <c r="F48" s="293"/>
      <c r="G48" s="314">
        <f t="shared" si="0"/>
        <v>0</v>
      </c>
      <c r="H48" s="314">
        <f t="shared" si="1"/>
        <v>0</v>
      </c>
      <c r="I48" s="314">
        <f t="shared" si="2"/>
        <v>0</v>
      </c>
    </row>
    <row r="49" spans="1:9" s="212" customFormat="1" ht="35.25" customHeight="1" x14ac:dyDescent="0.25">
      <c r="A49" s="304" t="s">
        <v>474</v>
      </c>
      <c r="B49" s="305" t="s">
        <v>421</v>
      </c>
      <c r="C49" s="168" t="s">
        <v>620</v>
      </c>
      <c r="D49" s="321">
        <v>4</v>
      </c>
      <c r="E49" s="288"/>
      <c r="F49" s="288"/>
      <c r="G49" s="313">
        <f t="shared" si="0"/>
        <v>0</v>
      </c>
      <c r="H49" s="313">
        <f t="shared" si="1"/>
        <v>0</v>
      </c>
      <c r="I49" s="313">
        <f t="shared" si="2"/>
        <v>0</v>
      </c>
    </row>
    <row r="50" spans="1:9" s="212" customFormat="1" ht="26.4" x14ac:dyDescent="0.25">
      <c r="A50" s="304" t="s">
        <v>475</v>
      </c>
      <c r="B50" s="305" t="s">
        <v>422</v>
      </c>
      <c r="C50" s="168" t="s">
        <v>620</v>
      </c>
      <c r="D50" s="321">
        <v>4</v>
      </c>
      <c r="E50" s="288"/>
      <c r="F50" s="288"/>
      <c r="G50" s="313">
        <f t="shared" si="0"/>
        <v>0</v>
      </c>
      <c r="H50" s="313">
        <f t="shared" si="1"/>
        <v>0</v>
      </c>
      <c r="I50" s="313">
        <f t="shared" si="2"/>
        <v>0</v>
      </c>
    </row>
    <row r="51" spans="1:9" s="212" customFormat="1" ht="45" customHeight="1" x14ac:dyDescent="0.25">
      <c r="A51" s="307" t="s">
        <v>38</v>
      </c>
      <c r="B51" s="308" t="s">
        <v>926</v>
      </c>
      <c r="C51" s="167" t="s">
        <v>622</v>
      </c>
      <c r="D51" s="293">
        <v>10</v>
      </c>
      <c r="E51" s="293"/>
      <c r="F51" s="293"/>
      <c r="G51" s="314">
        <f t="shared" si="0"/>
        <v>0</v>
      </c>
      <c r="H51" s="314">
        <f t="shared" si="1"/>
        <v>0</v>
      </c>
      <c r="I51" s="314">
        <f t="shared" si="2"/>
        <v>0</v>
      </c>
    </row>
    <row r="52" spans="1:9" s="212" customFormat="1" ht="26.4" x14ac:dyDescent="0.25">
      <c r="A52" s="304" t="s">
        <v>398</v>
      </c>
      <c r="B52" s="305" t="s">
        <v>427</v>
      </c>
      <c r="C52" s="168" t="s">
        <v>622</v>
      </c>
      <c r="D52" s="310">
        <v>10.039999999999999</v>
      </c>
      <c r="E52" s="310"/>
      <c r="F52" s="310"/>
      <c r="G52" s="313">
        <f t="shared" si="0"/>
        <v>0</v>
      </c>
      <c r="H52" s="313">
        <f t="shared" si="1"/>
        <v>0</v>
      </c>
      <c r="I52" s="313">
        <f t="shared" si="2"/>
        <v>0</v>
      </c>
    </row>
    <row r="53" spans="1:9" s="212" customFormat="1" ht="43.5" customHeight="1" x14ac:dyDescent="0.25">
      <c r="A53" s="307" t="s">
        <v>40</v>
      </c>
      <c r="B53" s="308" t="s">
        <v>925</v>
      </c>
      <c r="C53" s="167" t="s">
        <v>622</v>
      </c>
      <c r="D53" s="293">
        <v>26</v>
      </c>
      <c r="E53" s="293"/>
      <c r="F53" s="293"/>
      <c r="G53" s="314">
        <f t="shared" si="0"/>
        <v>0</v>
      </c>
      <c r="H53" s="314">
        <f t="shared" si="1"/>
        <v>0</v>
      </c>
      <c r="I53" s="314">
        <f t="shared" si="2"/>
        <v>0</v>
      </c>
    </row>
    <row r="54" spans="1:9" s="212" customFormat="1" ht="26.4" x14ac:dyDescent="0.25">
      <c r="A54" s="304" t="s">
        <v>480</v>
      </c>
      <c r="B54" s="305" t="s">
        <v>427</v>
      </c>
      <c r="C54" s="168" t="s">
        <v>622</v>
      </c>
      <c r="D54" s="310">
        <v>24.18</v>
      </c>
      <c r="E54" s="310"/>
      <c r="F54" s="310"/>
      <c r="G54" s="313">
        <f t="shared" si="0"/>
        <v>0</v>
      </c>
      <c r="H54" s="313">
        <f t="shared" si="1"/>
        <v>0</v>
      </c>
      <c r="I54" s="313">
        <f t="shared" si="2"/>
        <v>0</v>
      </c>
    </row>
    <row r="55" spans="1:9" s="212" customFormat="1" x14ac:dyDescent="0.25">
      <c r="A55" s="304" t="s">
        <v>481</v>
      </c>
      <c r="B55" s="305" t="s">
        <v>450</v>
      </c>
      <c r="C55" s="168" t="s">
        <v>863</v>
      </c>
      <c r="D55" s="306">
        <v>12</v>
      </c>
      <c r="E55" s="310"/>
      <c r="F55" s="310"/>
      <c r="G55" s="313">
        <f t="shared" si="0"/>
        <v>0</v>
      </c>
      <c r="H55" s="313">
        <f t="shared" si="1"/>
        <v>0</v>
      </c>
      <c r="I55" s="313">
        <f t="shared" si="2"/>
        <v>0</v>
      </c>
    </row>
    <row r="56" spans="1:9" s="212" customFormat="1" x14ac:dyDescent="0.25">
      <c r="A56" s="304" t="s">
        <v>482</v>
      </c>
      <c r="B56" s="305" t="s">
        <v>455</v>
      </c>
      <c r="C56" s="168" t="s">
        <v>620</v>
      </c>
      <c r="D56" s="306">
        <v>4</v>
      </c>
      <c r="E56" s="310"/>
      <c r="F56" s="310"/>
      <c r="G56" s="313">
        <f t="shared" si="0"/>
        <v>0</v>
      </c>
      <c r="H56" s="313">
        <f t="shared" si="1"/>
        <v>0</v>
      </c>
      <c r="I56" s="313">
        <f t="shared" si="2"/>
        <v>0</v>
      </c>
    </row>
    <row r="57" spans="1:9" s="212" customFormat="1" x14ac:dyDescent="0.25">
      <c r="A57" s="304" t="s">
        <v>483</v>
      </c>
      <c r="B57" s="305" t="s">
        <v>456</v>
      </c>
      <c r="C57" s="168" t="s">
        <v>620</v>
      </c>
      <c r="D57" s="306">
        <v>6</v>
      </c>
      <c r="E57" s="310"/>
      <c r="F57" s="310"/>
      <c r="G57" s="313">
        <f t="shared" si="0"/>
        <v>0</v>
      </c>
      <c r="H57" s="313">
        <f t="shared" si="1"/>
        <v>0</v>
      </c>
      <c r="I57" s="313">
        <f t="shared" si="2"/>
        <v>0</v>
      </c>
    </row>
    <row r="58" spans="1:9" s="212" customFormat="1" ht="39.6" x14ac:dyDescent="0.25">
      <c r="A58" s="307" t="s">
        <v>42</v>
      </c>
      <c r="B58" s="308" t="s">
        <v>428</v>
      </c>
      <c r="C58" s="168" t="s">
        <v>622</v>
      </c>
      <c r="D58" s="293">
        <v>4.5999999999999996</v>
      </c>
      <c r="E58" s="293"/>
      <c r="F58" s="293"/>
      <c r="G58" s="314">
        <f t="shared" si="0"/>
        <v>0</v>
      </c>
      <c r="H58" s="314">
        <f t="shared" si="1"/>
        <v>0</v>
      </c>
      <c r="I58" s="314">
        <f t="shared" si="2"/>
        <v>0</v>
      </c>
    </row>
    <row r="59" spans="1:9" s="212" customFormat="1" ht="51.75" customHeight="1" x14ac:dyDescent="0.25">
      <c r="A59" s="304" t="s">
        <v>484</v>
      </c>
      <c r="B59" s="305" t="s">
        <v>429</v>
      </c>
      <c r="C59" s="168" t="s">
        <v>622</v>
      </c>
      <c r="D59" s="310">
        <v>4.28</v>
      </c>
      <c r="E59" s="310"/>
      <c r="F59" s="310"/>
      <c r="G59" s="313">
        <f t="shared" si="0"/>
        <v>0</v>
      </c>
      <c r="H59" s="313">
        <f t="shared" si="1"/>
        <v>0</v>
      </c>
      <c r="I59" s="313">
        <f t="shared" si="2"/>
        <v>0</v>
      </c>
    </row>
    <row r="60" spans="1:9" s="212" customFormat="1" ht="128.25" customHeight="1" x14ac:dyDescent="0.25">
      <c r="A60" s="304" t="s">
        <v>485</v>
      </c>
      <c r="B60" s="305" t="s">
        <v>430</v>
      </c>
      <c r="C60" s="168" t="s">
        <v>620</v>
      </c>
      <c r="D60" s="306">
        <v>1</v>
      </c>
      <c r="E60" s="310"/>
      <c r="F60" s="310"/>
      <c r="G60" s="313">
        <f t="shared" si="0"/>
        <v>0</v>
      </c>
      <c r="H60" s="313">
        <f t="shared" si="1"/>
        <v>0</v>
      </c>
      <c r="I60" s="313">
        <f t="shared" si="2"/>
        <v>0</v>
      </c>
    </row>
    <row r="61" spans="1:9" s="212" customFormat="1" ht="36" customHeight="1" x14ac:dyDescent="0.25">
      <c r="A61" s="304" t="s">
        <v>486</v>
      </c>
      <c r="B61" s="305" t="s">
        <v>454</v>
      </c>
      <c r="C61" s="168" t="s">
        <v>620</v>
      </c>
      <c r="D61" s="306">
        <v>4</v>
      </c>
      <c r="E61" s="310"/>
      <c r="F61" s="310"/>
      <c r="G61" s="313">
        <f t="shared" si="0"/>
        <v>0</v>
      </c>
      <c r="H61" s="313">
        <f t="shared" si="1"/>
        <v>0</v>
      </c>
      <c r="I61" s="313">
        <f t="shared" si="2"/>
        <v>0</v>
      </c>
    </row>
    <row r="62" spans="1:9" s="212" customFormat="1" ht="25.5" customHeight="1" x14ac:dyDescent="0.25">
      <c r="A62" s="304" t="s">
        <v>487</v>
      </c>
      <c r="B62" s="305" t="s">
        <v>457</v>
      </c>
      <c r="C62" s="168" t="s">
        <v>620</v>
      </c>
      <c r="D62" s="306">
        <v>2</v>
      </c>
      <c r="E62" s="310"/>
      <c r="F62" s="310"/>
      <c r="G62" s="313">
        <f t="shared" si="0"/>
        <v>0</v>
      </c>
      <c r="H62" s="313">
        <f t="shared" si="1"/>
        <v>0</v>
      </c>
      <c r="I62" s="313">
        <f t="shared" si="2"/>
        <v>0</v>
      </c>
    </row>
    <row r="63" spans="1:9" s="212" customFormat="1" ht="24" customHeight="1" x14ac:dyDescent="0.25">
      <c r="A63" s="304" t="s">
        <v>488</v>
      </c>
      <c r="B63" s="305" t="s">
        <v>458</v>
      </c>
      <c r="C63" s="168" t="s">
        <v>620</v>
      </c>
      <c r="D63" s="306">
        <v>2</v>
      </c>
      <c r="E63" s="310"/>
      <c r="F63" s="310"/>
      <c r="G63" s="313">
        <f t="shared" si="0"/>
        <v>0</v>
      </c>
      <c r="H63" s="313">
        <f t="shared" si="1"/>
        <v>0</v>
      </c>
      <c r="I63" s="313">
        <f t="shared" si="2"/>
        <v>0</v>
      </c>
    </row>
    <row r="64" spans="1:9" s="212" customFormat="1" ht="47.25" customHeight="1" x14ac:dyDescent="0.25">
      <c r="A64" s="307" t="s">
        <v>45</v>
      </c>
      <c r="B64" s="308" t="s">
        <v>431</v>
      </c>
      <c r="C64" s="167" t="s">
        <v>622</v>
      </c>
      <c r="D64" s="293">
        <v>3</v>
      </c>
      <c r="E64" s="293"/>
      <c r="F64" s="293"/>
      <c r="G64" s="314">
        <f t="shared" si="0"/>
        <v>0</v>
      </c>
      <c r="H64" s="314">
        <f t="shared" si="1"/>
        <v>0</v>
      </c>
      <c r="I64" s="314">
        <f t="shared" si="2"/>
        <v>0</v>
      </c>
    </row>
    <row r="65" spans="1:9" s="212" customFormat="1" ht="52.8" x14ac:dyDescent="0.25">
      <c r="A65" s="304" t="s">
        <v>489</v>
      </c>
      <c r="B65" s="305" t="s">
        <v>432</v>
      </c>
      <c r="C65" s="167" t="s">
        <v>622</v>
      </c>
      <c r="D65" s="310">
        <v>3</v>
      </c>
      <c r="E65" s="310"/>
      <c r="F65" s="310"/>
      <c r="G65" s="313">
        <f t="shared" si="0"/>
        <v>0</v>
      </c>
      <c r="H65" s="313">
        <f t="shared" si="1"/>
        <v>0</v>
      </c>
      <c r="I65" s="313">
        <f t="shared" si="2"/>
        <v>0</v>
      </c>
    </row>
    <row r="66" spans="1:9" s="212" customFormat="1" ht="39.6" x14ac:dyDescent="0.25">
      <c r="A66" s="307" t="s">
        <v>46</v>
      </c>
      <c r="B66" s="308" t="s">
        <v>433</v>
      </c>
      <c r="C66" s="167" t="s">
        <v>622</v>
      </c>
      <c r="D66" s="293">
        <v>44</v>
      </c>
      <c r="E66" s="293"/>
      <c r="F66" s="293"/>
      <c r="G66" s="314">
        <f t="shared" si="0"/>
        <v>0</v>
      </c>
      <c r="H66" s="314">
        <f t="shared" si="1"/>
        <v>0</v>
      </c>
      <c r="I66" s="314">
        <f t="shared" si="2"/>
        <v>0</v>
      </c>
    </row>
    <row r="67" spans="1:9" s="212" customFormat="1" ht="26.4" x14ac:dyDescent="0.25">
      <c r="A67" s="304" t="s">
        <v>491</v>
      </c>
      <c r="B67" s="305" t="s">
        <v>434</v>
      </c>
      <c r="C67" s="168" t="s">
        <v>622</v>
      </c>
      <c r="D67" s="310">
        <v>44</v>
      </c>
      <c r="E67" s="310"/>
      <c r="F67" s="310"/>
      <c r="G67" s="313">
        <f t="shared" si="0"/>
        <v>0</v>
      </c>
      <c r="H67" s="313">
        <f t="shared" si="1"/>
        <v>0</v>
      </c>
      <c r="I67" s="313">
        <f t="shared" si="2"/>
        <v>0</v>
      </c>
    </row>
    <row r="68" spans="1:9" s="212" customFormat="1" ht="15" customHeight="1" x14ac:dyDescent="0.25">
      <c r="A68" s="304" t="s">
        <v>492</v>
      </c>
      <c r="B68" s="305" t="s">
        <v>443</v>
      </c>
      <c r="C68" s="168" t="s">
        <v>620</v>
      </c>
      <c r="D68" s="306">
        <v>2</v>
      </c>
      <c r="E68" s="310"/>
      <c r="F68" s="310"/>
      <c r="G68" s="313">
        <f t="shared" si="0"/>
        <v>0</v>
      </c>
      <c r="H68" s="313">
        <f t="shared" si="1"/>
        <v>0</v>
      </c>
      <c r="I68" s="313">
        <f t="shared" si="2"/>
        <v>0</v>
      </c>
    </row>
    <row r="69" spans="1:9" s="212" customFormat="1" ht="18" customHeight="1" x14ac:dyDescent="0.25">
      <c r="A69" s="304" t="s">
        <v>493</v>
      </c>
      <c r="B69" s="305" t="s">
        <v>444</v>
      </c>
      <c r="C69" s="168" t="s">
        <v>620</v>
      </c>
      <c r="D69" s="306">
        <v>2</v>
      </c>
      <c r="E69" s="310"/>
      <c r="F69" s="310"/>
      <c r="G69" s="313">
        <f t="shared" si="0"/>
        <v>0</v>
      </c>
      <c r="H69" s="313">
        <f t="shared" si="1"/>
        <v>0</v>
      </c>
      <c r="I69" s="313">
        <f t="shared" si="2"/>
        <v>0</v>
      </c>
    </row>
    <row r="70" spans="1:9" s="212" customFormat="1" ht="18" customHeight="1" x14ac:dyDescent="0.25">
      <c r="A70" s="304" t="s">
        <v>494</v>
      </c>
      <c r="B70" s="305" t="s">
        <v>452</v>
      </c>
      <c r="C70" s="168" t="s">
        <v>863</v>
      </c>
      <c r="D70" s="306">
        <v>8</v>
      </c>
      <c r="E70" s="310"/>
      <c r="F70" s="310"/>
      <c r="G70" s="313">
        <f t="shared" si="0"/>
        <v>0</v>
      </c>
      <c r="H70" s="313">
        <f t="shared" si="1"/>
        <v>0</v>
      </c>
      <c r="I70" s="313">
        <f t="shared" si="2"/>
        <v>0</v>
      </c>
    </row>
    <row r="71" spans="1:9" s="212" customFormat="1" ht="57.75" customHeight="1" x14ac:dyDescent="0.25">
      <c r="A71" s="307" t="s">
        <v>48</v>
      </c>
      <c r="B71" s="308" t="s">
        <v>435</v>
      </c>
      <c r="C71" s="168" t="s">
        <v>622</v>
      </c>
      <c r="D71" s="293">
        <v>22</v>
      </c>
      <c r="E71" s="293"/>
      <c r="F71" s="293"/>
      <c r="G71" s="314">
        <f t="shared" si="0"/>
        <v>0</v>
      </c>
      <c r="H71" s="314">
        <f t="shared" si="1"/>
        <v>0</v>
      </c>
      <c r="I71" s="314">
        <f t="shared" si="2"/>
        <v>0</v>
      </c>
    </row>
    <row r="72" spans="1:9" s="212" customFormat="1" ht="26.4" x14ac:dyDescent="0.25">
      <c r="A72" s="304" t="s">
        <v>500</v>
      </c>
      <c r="B72" s="305" t="s">
        <v>436</v>
      </c>
      <c r="C72" s="168" t="s">
        <v>622</v>
      </c>
      <c r="D72" s="310">
        <v>22</v>
      </c>
      <c r="E72" s="310"/>
      <c r="F72" s="310"/>
      <c r="G72" s="313">
        <f t="shared" si="0"/>
        <v>0</v>
      </c>
      <c r="H72" s="313">
        <f t="shared" si="1"/>
        <v>0</v>
      </c>
      <c r="I72" s="313">
        <f t="shared" si="2"/>
        <v>0</v>
      </c>
    </row>
    <row r="73" spans="1:9" s="212" customFormat="1" x14ac:dyDescent="0.25">
      <c r="A73" s="304" t="s">
        <v>501</v>
      </c>
      <c r="B73" s="305" t="s">
        <v>445</v>
      </c>
      <c r="C73" s="168" t="s">
        <v>620</v>
      </c>
      <c r="D73" s="306">
        <v>2</v>
      </c>
      <c r="E73" s="310"/>
      <c r="F73" s="310"/>
      <c r="G73" s="313">
        <f t="shared" si="0"/>
        <v>0</v>
      </c>
      <c r="H73" s="313">
        <f t="shared" si="1"/>
        <v>0</v>
      </c>
      <c r="I73" s="313">
        <f t="shared" si="2"/>
        <v>0</v>
      </c>
    </row>
    <row r="74" spans="1:9" s="212" customFormat="1" x14ac:dyDescent="0.25">
      <c r="A74" s="304" t="s">
        <v>502</v>
      </c>
      <c r="B74" s="305" t="s">
        <v>446</v>
      </c>
      <c r="C74" s="168" t="s">
        <v>620</v>
      </c>
      <c r="D74" s="306">
        <v>2</v>
      </c>
      <c r="E74" s="310"/>
      <c r="F74" s="310"/>
      <c r="G74" s="313">
        <f t="shared" si="0"/>
        <v>0</v>
      </c>
      <c r="H74" s="313">
        <f t="shared" si="1"/>
        <v>0</v>
      </c>
      <c r="I74" s="313">
        <f t="shared" si="2"/>
        <v>0</v>
      </c>
    </row>
    <row r="75" spans="1:9" s="212" customFormat="1" x14ac:dyDescent="0.25">
      <c r="A75" s="304" t="s">
        <v>503</v>
      </c>
      <c r="B75" s="305" t="s">
        <v>453</v>
      </c>
      <c r="C75" s="168" t="s">
        <v>863</v>
      </c>
      <c r="D75" s="306">
        <v>7</v>
      </c>
      <c r="E75" s="310"/>
      <c r="F75" s="310"/>
      <c r="G75" s="313">
        <f t="shared" si="0"/>
        <v>0</v>
      </c>
      <c r="H75" s="313">
        <f t="shared" si="1"/>
        <v>0</v>
      </c>
      <c r="I75" s="313">
        <f t="shared" si="2"/>
        <v>0</v>
      </c>
    </row>
    <row r="76" spans="1:9" s="212" customFormat="1" ht="39.6" x14ac:dyDescent="0.25">
      <c r="A76" s="307" t="s">
        <v>111</v>
      </c>
      <c r="B76" s="308" t="s">
        <v>437</v>
      </c>
      <c r="C76" s="168" t="s">
        <v>622</v>
      </c>
      <c r="D76" s="293">
        <v>7</v>
      </c>
      <c r="E76" s="293"/>
      <c r="F76" s="293"/>
      <c r="G76" s="314">
        <f t="shared" si="0"/>
        <v>0</v>
      </c>
      <c r="H76" s="314">
        <f t="shared" si="1"/>
        <v>0</v>
      </c>
      <c r="I76" s="314">
        <f t="shared" si="2"/>
        <v>0</v>
      </c>
    </row>
    <row r="77" spans="1:9" s="212" customFormat="1" ht="26.4" x14ac:dyDescent="0.25">
      <c r="A77" s="304" t="s">
        <v>408</v>
      </c>
      <c r="B77" s="305" t="s">
        <v>438</v>
      </c>
      <c r="C77" s="168" t="s">
        <v>622</v>
      </c>
      <c r="D77" s="310">
        <v>7</v>
      </c>
      <c r="E77" s="310"/>
      <c r="F77" s="310"/>
      <c r="G77" s="313">
        <f t="shared" si="0"/>
        <v>0</v>
      </c>
      <c r="H77" s="313">
        <f t="shared" si="1"/>
        <v>0</v>
      </c>
      <c r="I77" s="313">
        <f t="shared" si="2"/>
        <v>0</v>
      </c>
    </row>
    <row r="78" spans="1:9" s="212" customFormat="1" x14ac:dyDescent="0.25">
      <c r="A78" s="304" t="s">
        <v>409</v>
      </c>
      <c r="B78" s="305" t="s">
        <v>451</v>
      </c>
      <c r="C78" s="168" t="s">
        <v>620</v>
      </c>
      <c r="D78" s="306">
        <v>5</v>
      </c>
      <c r="E78" s="310"/>
      <c r="F78" s="310"/>
      <c r="G78" s="313">
        <f t="shared" ref="G78:G89" si="3">D78*E78</f>
        <v>0</v>
      </c>
      <c r="H78" s="313">
        <f t="shared" ref="H78:H89" si="4">D78*F78</f>
        <v>0</v>
      </c>
      <c r="I78" s="313">
        <f t="shared" ref="I78:I89" si="5">G78+H78</f>
        <v>0</v>
      </c>
    </row>
    <row r="79" spans="1:9" s="212" customFormat="1" ht="39.6" x14ac:dyDescent="0.25">
      <c r="A79" s="307" t="s">
        <v>113</v>
      </c>
      <c r="B79" s="308" t="s">
        <v>439</v>
      </c>
      <c r="C79" s="168" t="s">
        <v>622</v>
      </c>
      <c r="D79" s="293">
        <v>11.5</v>
      </c>
      <c r="E79" s="293"/>
      <c r="F79" s="293"/>
      <c r="G79" s="314">
        <f t="shared" si="3"/>
        <v>0</v>
      </c>
      <c r="H79" s="314">
        <f t="shared" si="4"/>
        <v>0</v>
      </c>
      <c r="I79" s="314">
        <f t="shared" si="5"/>
        <v>0</v>
      </c>
    </row>
    <row r="80" spans="1:9" s="212" customFormat="1" ht="30.75" customHeight="1" x14ac:dyDescent="0.25">
      <c r="A80" s="304" t="s">
        <v>504</v>
      </c>
      <c r="B80" s="305" t="s">
        <v>440</v>
      </c>
      <c r="C80" s="168" t="s">
        <v>622</v>
      </c>
      <c r="D80" s="288">
        <v>2.5</v>
      </c>
      <c r="E80" s="288"/>
      <c r="F80" s="288"/>
      <c r="G80" s="313">
        <f t="shared" si="3"/>
        <v>0</v>
      </c>
      <c r="H80" s="313">
        <f t="shared" si="4"/>
        <v>0</v>
      </c>
      <c r="I80" s="313">
        <f t="shared" si="5"/>
        <v>0</v>
      </c>
    </row>
    <row r="81" spans="1:9" s="212" customFormat="1" ht="52.8" x14ac:dyDescent="0.25">
      <c r="A81" s="304" t="s">
        <v>505</v>
      </c>
      <c r="B81" s="305" t="s">
        <v>441</v>
      </c>
      <c r="C81" s="168" t="s">
        <v>622</v>
      </c>
      <c r="D81" s="288">
        <v>1</v>
      </c>
      <c r="E81" s="288"/>
      <c r="F81" s="288"/>
      <c r="G81" s="313">
        <f t="shared" si="3"/>
        <v>0</v>
      </c>
      <c r="H81" s="313">
        <f t="shared" si="4"/>
        <v>0</v>
      </c>
      <c r="I81" s="313">
        <f t="shared" si="5"/>
        <v>0</v>
      </c>
    </row>
    <row r="82" spans="1:9" s="212" customFormat="1" ht="18.75" customHeight="1" x14ac:dyDescent="0.25">
      <c r="A82" s="304" t="s">
        <v>506</v>
      </c>
      <c r="B82" s="305" t="s">
        <v>442</v>
      </c>
      <c r="C82" s="168" t="s">
        <v>622</v>
      </c>
      <c r="D82" s="288">
        <v>8</v>
      </c>
      <c r="E82" s="288"/>
      <c r="F82" s="288"/>
      <c r="G82" s="313">
        <f t="shared" si="3"/>
        <v>0</v>
      </c>
      <c r="H82" s="313">
        <f t="shared" si="4"/>
        <v>0</v>
      </c>
      <c r="I82" s="313">
        <f t="shared" si="5"/>
        <v>0</v>
      </c>
    </row>
    <row r="83" spans="1:9" s="212" customFormat="1" ht="18.75" customHeight="1" x14ac:dyDescent="0.25">
      <c r="A83" s="304" t="s">
        <v>507</v>
      </c>
      <c r="B83" s="305" t="s">
        <v>405</v>
      </c>
      <c r="C83" s="168" t="s">
        <v>620</v>
      </c>
      <c r="D83" s="321">
        <v>2</v>
      </c>
      <c r="E83" s="288"/>
      <c r="F83" s="288"/>
      <c r="G83" s="313">
        <f t="shared" si="3"/>
        <v>0</v>
      </c>
      <c r="H83" s="313">
        <f t="shared" si="4"/>
        <v>0</v>
      </c>
      <c r="I83" s="313">
        <f t="shared" si="5"/>
        <v>0</v>
      </c>
    </row>
    <row r="84" spans="1:9" s="212" customFormat="1" ht="18.75" customHeight="1" x14ac:dyDescent="0.25">
      <c r="A84" s="304" t="s">
        <v>508</v>
      </c>
      <c r="B84" s="305" t="s">
        <v>406</v>
      </c>
      <c r="C84" s="168" t="s">
        <v>620</v>
      </c>
      <c r="D84" s="321">
        <v>1</v>
      </c>
      <c r="E84" s="288"/>
      <c r="F84" s="288"/>
      <c r="G84" s="313">
        <f t="shared" si="3"/>
        <v>0</v>
      </c>
      <c r="H84" s="313">
        <f t="shared" si="4"/>
        <v>0</v>
      </c>
      <c r="I84" s="313">
        <f t="shared" si="5"/>
        <v>0</v>
      </c>
    </row>
    <row r="85" spans="1:9" s="212" customFormat="1" ht="18.75" customHeight="1" x14ac:dyDescent="0.25">
      <c r="A85" s="304" t="s">
        <v>509</v>
      </c>
      <c r="B85" s="305" t="s">
        <v>407</v>
      </c>
      <c r="C85" s="168" t="s">
        <v>620</v>
      </c>
      <c r="D85" s="321">
        <v>6</v>
      </c>
      <c r="E85" s="288"/>
      <c r="F85" s="288"/>
      <c r="G85" s="313">
        <f t="shared" si="3"/>
        <v>0</v>
      </c>
      <c r="H85" s="313">
        <f t="shared" si="4"/>
        <v>0</v>
      </c>
      <c r="I85" s="313">
        <f t="shared" si="5"/>
        <v>0</v>
      </c>
    </row>
    <row r="86" spans="1:9" s="212" customFormat="1" ht="39.6" x14ac:dyDescent="0.25">
      <c r="A86" s="307" t="s">
        <v>116</v>
      </c>
      <c r="B86" s="308" t="s">
        <v>447</v>
      </c>
      <c r="C86" s="167" t="s">
        <v>869</v>
      </c>
      <c r="D86" s="293">
        <v>62</v>
      </c>
      <c r="E86" s="293"/>
      <c r="F86" s="293"/>
      <c r="G86" s="314">
        <f t="shared" si="3"/>
        <v>0</v>
      </c>
      <c r="H86" s="314">
        <f t="shared" si="4"/>
        <v>0</v>
      </c>
      <c r="I86" s="314">
        <f t="shared" si="5"/>
        <v>0</v>
      </c>
    </row>
    <row r="87" spans="1:9" s="212" customFormat="1" ht="26.4" x14ac:dyDescent="0.25">
      <c r="A87" s="304" t="s">
        <v>510</v>
      </c>
      <c r="B87" s="305" t="s">
        <v>77</v>
      </c>
      <c r="C87" s="168" t="s">
        <v>618</v>
      </c>
      <c r="D87" s="310">
        <v>15.3</v>
      </c>
      <c r="E87" s="310"/>
      <c r="F87" s="310"/>
      <c r="G87" s="313">
        <f t="shared" si="3"/>
        <v>0</v>
      </c>
      <c r="H87" s="313">
        <f t="shared" si="4"/>
        <v>0</v>
      </c>
      <c r="I87" s="313">
        <f t="shared" si="5"/>
        <v>0</v>
      </c>
    </row>
    <row r="88" spans="1:9" s="212" customFormat="1" ht="19.5" customHeight="1" x14ac:dyDescent="0.25">
      <c r="A88" s="307" t="s">
        <v>117</v>
      </c>
      <c r="B88" s="308" t="s">
        <v>448</v>
      </c>
      <c r="C88" s="167" t="s">
        <v>884</v>
      </c>
      <c r="D88" s="316">
        <v>7.4999999999999997E-2</v>
      </c>
      <c r="E88" s="293"/>
      <c r="F88" s="293"/>
      <c r="G88" s="314">
        <f t="shared" si="3"/>
        <v>0</v>
      </c>
      <c r="H88" s="314">
        <f t="shared" si="4"/>
        <v>0</v>
      </c>
      <c r="I88" s="314">
        <f t="shared" si="5"/>
        <v>0</v>
      </c>
    </row>
    <row r="89" spans="1:9" s="212" customFormat="1" ht="21" customHeight="1" x14ac:dyDescent="0.25">
      <c r="A89" s="304" t="s">
        <v>412</v>
      </c>
      <c r="B89" s="305" t="s">
        <v>449</v>
      </c>
      <c r="C89" s="168" t="s">
        <v>884</v>
      </c>
      <c r="D89" s="315">
        <v>7.4999999999999997E-2</v>
      </c>
      <c r="E89" s="288"/>
      <c r="F89" s="288"/>
      <c r="G89" s="313">
        <f t="shared" si="3"/>
        <v>0</v>
      </c>
      <c r="H89" s="313">
        <f t="shared" si="4"/>
        <v>0</v>
      </c>
      <c r="I89" s="313">
        <f t="shared" si="5"/>
        <v>0</v>
      </c>
    </row>
    <row r="90" spans="1:9" s="212" customFormat="1" ht="12.75" customHeight="1" x14ac:dyDescent="0.25">
      <c r="A90" s="216"/>
      <c r="B90" s="198" t="s">
        <v>866</v>
      </c>
      <c r="C90" s="198"/>
      <c r="D90" s="317"/>
      <c r="E90" s="317"/>
      <c r="F90" s="317"/>
      <c r="G90" s="247">
        <f>SUM(G13:G89)</f>
        <v>0</v>
      </c>
      <c r="H90" s="247">
        <f t="shared" ref="H90:I90" si="6">SUM(H13:H89)</f>
        <v>0</v>
      </c>
      <c r="I90" s="247">
        <f t="shared" si="6"/>
        <v>0</v>
      </c>
    </row>
    <row r="91" spans="1:9" s="212" customFormat="1" x14ac:dyDescent="0.25">
      <c r="D91" s="318"/>
      <c r="E91" s="318"/>
      <c r="F91" s="318"/>
    </row>
    <row r="92" spans="1:9" s="212" customFormat="1" x14ac:dyDescent="0.25">
      <c r="B92" s="301"/>
      <c r="C92" s="302"/>
    </row>
    <row r="93" spans="1:9" s="212" customFormat="1" x14ac:dyDescent="0.25">
      <c r="B93" s="593" t="s">
        <v>1146</v>
      </c>
      <c r="C93" s="302"/>
    </row>
    <row r="94" spans="1:9" s="212" customFormat="1" x14ac:dyDescent="0.25">
      <c r="B94" s="595" t="s">
        <v>1150</v>
      </c>
      <c r="C94" s="302"/>
    </row>
    <row r="95" spans="1:9" s="212" customFormat="1" x14ac:dyDescent="0.25">
      <c r="B95" s="302"/>
      <c r="C95" s="302"/>
    </row>
    <row r="96" spans="1:9" s="212" customFormat="1" x14ac:dyDescent="0.25">
      <c r="B96" s="302"/>
      <c r="C96" s="302"/>
    </row>
    <row r="97" s="212" customFormat="1" x14ac:dyDescent="0.25"/>
    <row r="98" s="212" customFormat="1" x14ac:dyDescent="0.25"/>
    <row r="99" s="212" customFormat="1" x14ac:dyDescent="0.25"/>
    <row r="100" s="212" customFormat="1" x14ac:dyDescent="0.25"/>
    <row r="101" s="212" customFormat="1" x14ac:dyDescent="0.25"/>
    <row r="102" s="212" customFormat="1" x14ac:dyDescent="0.25"/>
    <row r="103" s="212" customFormat="1" x14ac:dyDescent="0.25"/>
    <row r="104" s="212" customFormat="1" x14ac:dyDescent="0.25"/>
    <row r="105" s="212" customFormat="1" x14ac:dyDescent="0.25"/>
    <row r="106" s="212" customFormat="1" x14ac:dyDescent="0.25"/>
    <row r="107" s="212" customFormat="1" x14ac:dyDescent="0.25"/>
  </sheetData>
  <mergeCells count="10">
    <mergeCell ref="A3:I3"/>
    <mergeCell ref="A4:I4"/>
    <mergeCell ref="A10:A11"/>
    <mergeCell ref="A5:I6"/>
    <mergeCell ref="A7:I7"/>
    <mergeCell ref="B10:B11"/>
    <mergeCell ref="C10:C11"/>
    <mergeCell ref="D10:D11"/>
    <mergeCell ref="E10:F10"/>
    <mergeCell ref="G10:I10"/>
  </mergeCells>
  <phoneticPr fontId="27" type="noConversion"/>
  <pageMargins left="0.7" right="0.7" top="0.75" bottom="0.75" header="0.3" footer="0.3"/>
  <pageSetup paperSize="9" scale="5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4C277-870C-486E-AA2E-2965F85542FE}">
  <sheetPr>
    <tabColor theme="9" tint="-0.249977111117893"/>
    <pageSetUpPr fitToPage="1"/>
  </sheetPr>
  <dimension ref="A1:L60"/>
  <sheetViews>
    <sheetView zoomScaleNormal="100" zoomScaleSheetLayoutView="100" workbookViewId="0">
      <selection activeCell="A7" sqref="A7:I7"/>
    </sheetView>
  </sheetViews>
  <sheetFormatPr defaultColWidth="8.77734375" defaultRowHeight="13.2" x14ac:dyDescent="0.25"/>
  <cols>
    <col min="1" max="1" width="7.109375" style="13" customWidth="1"/>
    <col min="2" max="2" width="58.6640625" style="13" customWidth="1"/>
    <col min="3" max="3" width="9.77734375" style="13" customWidth="1"/>
    <col min="4" max="7" width="9.77734375" style="157" customWidth="1"/>
    <col min="8" max="8" width="16.33203125" style="13" customWidth="1"/>
    <col min="9" max="9" width="18.109375" style="13" customWidth="1"/>
    <col min="10" max="11" width="8.77734375" style="13"/>
    <col min="12" max="12" width="19.44140625" style="13" bestFit="1" customWidth="1"/>
    <col min="13" max="251" width="8.77734375" style="13"/>
    <col min="252" max="252" width="7.109375" style="13" customWidth="1"/>
    <col min="253" max="253" width="12.33203125" style="13" customWidth="1"/>
    <col min="254" max="254" width="39" style="13" customWidth="1"/>
    <col min="255" max="256" width="9.77734375" style="13" customWidth="1"/>
    <col min="257" max="257" width="10.33203125" style="13" customWidth="1"/>
    <col min="258" max="258" width="11.44140625" style="13" customWidth="1"/>
    <col min="259" max="259" width="13" style="13" customWidth="1"/>
    <col min="260" max="507" width="8.77734375" style="13"/>
    <col min="508" max="508" width="7.109375" style="13" customWidth="1"/>
    <col min="509" max="509" width="12.33203125" style="13" customWidth="1"/>
    <col min="510" max="510" width="39" style="13" customWidth="1"/>
    <col min="511" max="512" width="9.77734375" style="13" customWidth="1"/>
    <col min="513" max="513" width="10.33203125" style="13" customWidth="1"/>
    <col min="514" max="514" width="11.44140625" style="13" customWidth="1"/>
    <col min="515" max="515" width="13" style="13" customWidth="1"/>
    <col min="516" max="763" width="8.77734375" style="13"/>
    <col min="764" max="764" width="7.109375" style="13" customWidth="1"/>
    <col min="765" max="765" width="12.33203125" style="13" customWidth="1"/>
    <col min="766" max="766" width="39" style="13" customWidth="1"/>
    <col min="767" max="768" width="9.77734375" style="13" customWidth="1"/>
    <col min="769" max="769" width="10.33203125" style="13" customWidth="1"/>
    <col min="770" max="770" width="11.44140625" style="13" customWidth="1"/>
    <col min="771" max="771" width="13" style="13" customWidth="1"/>
    <col min="772" max="1019" width="8.77734375" style="13"/>
    <col min="1020" max="1020" width="7.109375" style="13" customWidth="1"/>
    <col min="1021" max="1021" width="12.33203125" style="13" customWidth="1"/>
    <col min="1022" max="1022" width="39" style="13" customWidth="1"/>
    <col min="1023" max="1024" width="9.77734375" style="13" customWidth="1"/>
    <col min="1025" max="1025" width="10.33203125" style="13" customWidth="1"/>
    <col min="1026" max="1026" width="11.44140625" style="13" customWidth="1"/>
    <col min="1027" max="1027" width="13" style="13" customWidth="1"/>
    <col min="1028" max="1275" width="8.77734375" style="13"/>
    <col min="1276" max="1276" width="7.109375" style="13" customWidth="1"/>
    <col min="1277" max="1277" width="12.33203125" style="13" customWidth="1"/>
    <col min="1278" max="1278" width="39" style="13" customWidth="1"/>
    <col min="1279" max="1280" width="9.77734375" style="13" customWidth="1"/>
    <col min="1281" max="1281" width="10.33203125" style="13" customWidth="1"/>
    <col min="1282" max="1282" width="11.44140625" style="13" customWidth="1"/>
    <col min="1283" max="1283" width="13" style="13" customWidth="1"/>
    <col min="1284" max="1531" width="8.77734375" style="13"/>
    <col min="1532" max="1532" width="7.109375" style="13" customWidth="1"/>
    <col min="1533" max="1533" width="12.33203125" style="13" customWidth="1"/>
    <col min="1534" max="1534" width="39" style="13" customWidth="1"/>
    <col min="1535" max="1536" width="9.77734375" style="13" customWidth="1"/>
    <col min="1537" max="1537" width="10.33203125" style="13" customWidth="1"/>
    <col min="1538" max="1538" width="11.44140625" style="13" customWidth="1"/>
    <col min="1539" max="1539" width="13" style="13" customWidth="1"/>
    <col min="1540" max="1787" width="8.77734375" style="13"/>
    <col min="1788" max="1788" width="7.109375" style="13" customWidth="1"/>
    <col min="1789" max="1789" width="12.33203125" style="13" customWidth="1"/>
    <col min="1790" max="1790" width="39" style="13" customWidth="1"/>
    <col min="1791" max="1792" width="9.77734375" style="13" customWidth="1"/>
    <col min="1793" max="1793" width="10.33203125" style="13" customWidth="1"/>
    <col min="1794" max="1794" width="11.44140625" style="13" customWidth="1"/>
    <col min="1795" max="1795" width="13" style="13" customWidth="1"/>
    <col min="1796" max="2043" width="8.77734375" style="13"/>
    <col min="2044" max="2044" width="7.109375" style="13" customWidth="1"/>
    <col min="2045" max="2045" width="12.33203125" style="13" customWidth="1"/>
    <col min="2046" max="2046" width="39" style="13" customWidth="1"/>
    <col min="2047" max="2048" width="9.77734375" style="13" customWidth="1"/>
    <col min="2049" max="2049" width="10.33203125" style="13" customWidth="1"/>
    <col min="2050" max="2050" width="11.44140625" style="13" customWidth="1"/>
    <col min="2051" max="2051" width="13" style="13" customWidth="1"/>
    <col min="2052" max="2299" width="8.77734375" style="13"/>
    <col min="2300" max="2300" width="7.109375" style="13" customWidth="1"/>
    <col min="2301" max="2301" width="12.33203125" style="13" customWidth="1"/>
    <col min="2302" max="2302" width="39" style="13" customWidth="1"/>
    <col min="2303" max="2304" width="9.77734375" style="13" customWidth="1"/>
    <col min="2305" max="2305" width="10.33203125" style="13" customWidth="1"/>
    <col min="2306" max="2306" width="11.44140625" style="13" customWidth="1"/>
    <col min="2307" max="2307" width="13" style="13" customWidth="1"/>
    <col min="2308" max="2555" width="8.77734375" style="13"/>
    <col min="2556" max="2556" width="7.109375" style="13" customWidth="1"/>
    <col min="2557" max="2557" width="12.33203125" style="13" customWidth="1"/>
    <col min="2558" max="2558" width="39" style="13" customWidth="1"/>
    <col min="2559" max="2560" width="9.77734375" style="13" customWidth="1"/>
    <col min="2561" max="2561" width="10.33203125" style="13" customWidth="1"/>
    <col min="2562" max="2562" width="11.44140625" style="13" customWidth="1"/>
    <col min="2563" max="2563" width="13" style="13" customWidth="1"/>
    <col min="2564" max="2811" width="8.77734375" style="13"/>
    <col min="2812" max="2812" width="7.109375" style="13" customWidth="1"/>
    <col min="2813" max="2813" width="12.33203125" style="13" customWidth="1"/>
    <col min="2814" max="2814" width="39" style="13" customWidth="1"/>
    <col min="2815" max="2816" width="9.77734375" style="13" customWidth="1"/>
    <col min="2817" max="2817" width="10.33203125" style="13" customWidth="1"/>
    <col min="2818" max="2818" width="11.44140625" style="13" customWidth="1"/>
    <col min="2819" max="2819" width="13" style="13" customWidth="1"/>
    <col min="2820" max="3067" width="8.77734375" style="13"/>
    <col min="3068" max="3068" width="7.109375" style="13" customWidth="1"/>
    <col min="3069" max="3069" width="12.33203125" style="13" customWidth="1"/>
    <col min="3070" max="3070" width="39" style="13" customWidth="1"/>
    <col min="3071" max="3072" width="9.77734375" style="13" customWidth="1"/>
    <col min="3073" max="3073" width="10.33203125" style="13" customWidth="1"/>
    <col min="3074" max="3074" width="11.44140625" style="13" customWidth="1"/>
    <col min="3075" max="3075" width="13" style="13" customWidth="1"/>
    <col min="3076" max="3323" width="8.77734375" style="13"/>
    <col min="3324" max="3324" width="7.109375" style="13" customWidth="1"/>
    <col min="3325" max="3325" width="12.33203125" style="13" customWidth="1"/>
    <col min="3326" max="3326" width="39" style="13" customWidth="1"/>
    <col min="3327" max="3328" width="9.77734375" style="13" customWidth="1"/>
    <col min="3329" max="3329" width="10.33203125" style="13" customWidth="1"/>
    <col min="3330" max="3330" width="11.44140625" style="13" customWidth="1"/>
    <col min="3331" max="3331" width="13" style="13" customWidth="1"/>
    <col min="3332" max="3579" width="8.77734375" style="13"/>
    <col min="3580" max="3580" width="7.109375" style="13" customWidth="1"/>
    <col min="3581" max="3581" width="12.33203125" style="13" customWidth="1"/>
    <col min="3582" max="3582" width="39" style="13" customWidth="1"/>
    <col min="3583" max="3584" width="9.77734375" style="13" customWidth="1"/>
    <col min="3585" max="3585" width="10.33203125" style="13" customWidth="1"/>
    <col min="3586" max="3586" width="11.44140625" style="13" customWidth="1"/>
    <col min="3587" max="3587" width="13" style="13" customWidth="1"/>
    <col min="3588" max="3835" width="8.77734375" style="13"/>
    <col min="3836" max="3836" width="7.109375" style="13" customWidth="1"/>
    <col min="3837" max="3837" width="12.33203125" style="13" customWidth="1"/>
    <col min="3838" max="3838" width="39" style="13" customWidth="1"/>
    <col min="3839" max="3840" width="9.77734375" style="13" customWidth="1"/>
    <col min="3841" max="3841" width="10.33203125" style="13" customWidth="1"/>
    <col min="3842" max="3842" width="11.44140625" style="13" customWidth="1"/>
    <col min="3843" max="3843" width="13" style="13" customWidth="1"/>
    <col min="3844" max="4091" width="8.77734375" style="13"/>
    <col min="4092" max="4092" width="7.109375" style="13" customWidth="1"/>
    <col min="4093" max="4093" width="12.33203125" style="13" customWidth="1"/>
    <col min="4094" max="4094" width="39" style="13" customWidth="1"/>
    <col min="4095" max="4096" width="9.77734375" style="13" customWidth="1"/>
    <col min="4097" max="4097" width="10.33203125" style="13" customWidth="1"/>
    <col min="4098" max="4098" width="11.44140625" style="13" customWidth="1"/>
    <col min="4099" max="4099" width="13" style="13" customWidth="1"/>
    <col min="4100" max="4347" width="8.77734375" style="13"/>
    <col min="4348" max="4348" width="7.109375" style="13" customWidth="1"/>
    <col min="4349" max="4349" width="12.33203125" style="13" customWidth="1"/>
    <col min="4350" max="4350" width="39" style="13" customWidth="1"/>
    <col min="4351" max="4352" width="9.77734375" style="13" customWidth="1"/>
    <col min="4353" max="4353" width="10.33203125" style="13" customWidth="1"/>
    <col min="4354" max="4354" width="11.44140625" style="13" customWidth="1"/>
    <col min="4355" max="4355" width="13" style="13" customWidth="1"/>
    <col min="4356" max="4603" width="8.77734375" style="13"/>
    <col min="4604" max="4604" width="7.109375" style="13" customWidth="1"/>
    <col min="4605" max="4605" width="12.33203125" style="13" customWidth="1"/>
    <col min="4606" max="4606" width="39" style="13" customWidth="1"/>
    <col min="4607" max="4608" width="9.77734375" style="13" customWidth="1"/>
    <col min="4609" max="4609" width="10.33203125" style="13" customWidth="1"/>
    <col min="4610" max="4610" width="11.44140625" style="13" customWidth="1"/>
    <col min="4611" max="4611" width="13" style="13" customWidth="1"/>
    <col min="4612" max="4859" width="8.77734375" style="13"/>
    <col min="4860" max="4860" width="7.109375" style="13" customWidth="1"/>
    <col min="4861" max="4861" width="12.33203125" style="13" customWidth="1"/>
    <col min="4862" max="4862" width="39" style="13" customWidth="1"/>
    <col min="4863" max="4864" width="9.77734375" style="13" customWidth="1"/>
    <col min="4865" max="4865" width="10.33203125" style="13" customWidth="1"/>
    <col min="4866" max="4866" width="11.44140625" style="13" customWidth="1"/>
    <col min="4867" max="4867" width="13" style="13" customWidth="1"/>
    <col min="4868" max="5115" width="8.77734375" style="13"/>
    <col min="5116" max="5116" width="7.109375" style="13" customWidth="1"/>
    <col min="5117" max="5117" width="12.33203125" style="13" customWidth="1"/>
    <col min="5118" max="5118" width="39" style="13" customWidth="1"/>
    <col min="5119" max="5120" width="9.77734375" style="13" customWidth="1"/>
    <col min="5121" max="5121" width="10.33203125" style="13" customWidth="1"/>
    <col min="5122" max="5122" width="11.44140625" style="13" customWidth="1"/>
    <col min="5123" max="5123" width="13" style="13" customWidth="1"/>
    <col min="5124" max="5371" width="8.77734375" style="13"/>
    <col min="5372" max="5372" width="7.109375" style="13" customWidth="1"/>
    <col min="5373" max="5373" width="12.33203125" style="13" customWidth="1"/>
    <col min="5374" max="5374" width="39" style="13" customWidth="1"/>
    <col min="5375" max="5376" width="9.77734375" style="13" customWidth="1"/>
    <col min="5377" max="5377" width="10.33203125" style="13" customWidth="1"/>
    <col min="5378" max="5378" width="11.44140625" style="13" customWidth="1"/>
    <col min="5379" max="5379" width="13" style="13" customWidth="1"/>
    <col min="5380" max="5627" width="8.77734375" style="13"/>
    <col min="5628" max="5628" width="7.109375" style="13" customWidth="1"/>
    <col min="5629" max="5629" width="12.33203125" style="13" customWidth="1"/>
    <col min="5630" max="5630" width="39" style="13" customWidth="1"/>
    <col min="5631" max="5632" width="9.77734375" style="13" customWidth="1"/>
    <col min="5633" max="5633" width="10.33203125" style="13" customWidth="1"/>
    <col min="5634" max="5634" width="11.44140625" style="13" customWidth="1"/>
    <col min="5635" max="5635" width="13" style="13" customWidth="1"/>
    <col min="5636" max="5883" width="8.77734375" style="13"/>
    <col min="5884" max="5884" width="7.109375" style="13" customWidth="1"/>
    <col min="5885" max="5885" width="12.33203125" style="13" customWidth="1"/>
    <col min="5886" max="5886" width="39" style="13" customWidth="1"/>
    <col min="5887" max="5888" width="9.77734375" style="13" customWidth="1"/>
    <col min="5889" max="5889" width="10.33203125" style="13" customWidth="1"/>
    <col min="5890" max="5890" width="11.44140625" style="13" customWidth="1"/>
    <col min="5891" max="5891" width="13" style="13" customWidth="1"/>
    <col min="5892" max="6139" width="8.77734375" style="13"/>
    <col min="6140" max="6140" width="7.109375" style="13" customWidth="1"/>
    <col min="6141" max="6141" width="12.33203125" style="13" customWidth="1"/>
    <col min="6142" max="6142" width="39" style="13" customWidth="1"/>
    <col min="6143" max="6144" width="9.77734375" style="13" customWidth="1"/>
    <col min="6145" max="6145" width="10.33203125" style="13" customWidth="1"/>
    <col min="6146" max="6146" width="11.44140625" style="13" customWidth="1"/>
    <col min="6147" max="6147" width="13" style="13" customWidth="1"/>
    <col min="6148" max="6395" width="8.77734375" style="13"/>
    <col min="6396" max="6396" width="7.109375" style="13" customWidth="1"/>
    <col min="6397" max="6397" width="12.33203125" style="13" customWidth="1"/>
    <col min="6398" max="6398" width="39" style="13" customWidth="1"/>
    <col min="6399" max="6400" width="9.77734375" style="13" customWidth="1"/>
    <col min="6401" max="6401" width="10.33203125" style="13" customWidth="1"/>
    <col min="6402" max="6402" width="11.44140625" style="13" customWidth="1"/>
    <col min="6403" max="6403" width="13" style="13" customWidth="1"/>
    <col min="6404" max="6651" width="8.77734375" style="13"/>
    <col min="6652" max="6652" width="7.109375" style="13" customWidth="1"/>
    <col min="6653" max="6653" width="12.33203125" style="13" customWidth="1"/>
    <col min="6654" max="6654" width="39" style="13" customWidth="1"/>
    <col min="6655" max="6656" width="9.77734375" style="13" customWidth="1"/>
    <col min="6657" max="6657" width="10.33203125" style="13" customWidth="1"/>
    <col min="6658" max="6658" width="11.44140625" style="13" customWidth="1"/>
    <col min="6659" max="6659" width="13" style="13" customWidth="1"/>
    <col min="6660" max="6907" width="8.77734375" style="13"/>
    <col min="6908" max="6908" width="7.109375" style="13" customWidth="1"/>
    <col min="6909" max="6909" width="12.33203125" style="13" customWidth="1"/>
    <col min="6910" max="6910" width="39" style="13" customWidth="1"/>
    <col min="6911" max="6912" width="9.77734375" style="13" customWidth="1"/>
    <col min="6913" max="6913" width="10.33203125" style="13" customWidth="1"/>
    <col min="6914" max="6914" width="11.44140625" style="13" customWidth="1"/>
    <col min="6915" max="6915" width="13" style="13" customWidth="1"/>
    <col min="6916" max="7163" width="8.77734375" style="13"/>
    <col min="7164" max="7164" width="7.109375" style="13" customWidth="1"/>
    <col min="7165" max="7165" width="12.33203125" style="13" customWidth="1"/>
    <col min="7166" max="7166" width="39" style="13" customWidth="1"/>
    <col min="7167" max="7168" width="9.77734375" style="13" customWidth="1"/>
    <col min="7169" max="7169" width="10.33203125" style="13" customWidth="1"/>
    <col min="7170" max="7170" width="11.44140625" style="13" customWidth="1"/>
    <col min="7171" max="7171" width="13" style="13" customWidth="1"/>
    <col min="7172" max="7419" width="8.77734375" style="13"/>
    <col min="7420" max="7420" width="7.109375" style="13" customWidth="1"/>
    <col min="7421" max="7421" width="12.33203125" style="13" customWidth="1"/>
    <col min="7422" max="7422" width="39" style="13" customWidth="1"/>
    <col min="7423" max="7424" width="9.77734375" style="13" customWidth="1"/>
    <col min="7425" max="7425" width="10.33203125" style="13" customWidth="1"/>
    <col min="7426" max="7426" width="11.44140625" style="13" customWidth="1"/>
    <col min="7427" max="7427" width="13" style="13" customWidth="1"/>
    <col min="7428" max="7675" width="8.77734375" style="13"/>
    <col min="7676" max="7676" width="7.109375" style="13" customWidth="1"/>
    <col min="7677" max="7677" width="12.33203125" style="13" customWidth="1"/>
    <col min="7678" max="7678" width="39" style="13" customWidth="1"/>
    <col min="7679" max="7680" width="9.77734375" style="13" customWidth="1"/>
    <col min="7681" max="7681" width="10.33203125" style="13" customWidth="1"/>
    <col min="7682" max="7682" width="11.44140625" style="13" customWidth="1"/>
    <col min="7683" max="7683" width="13" style="13" customWidth="1"/>
    <col min="7684" max="7931" width="8.77734375" style="13"/>
    <col min="7932" max="7932" width="7.109375" style="13" customWidth="1"/>
    <col min="7933" max="7933" width="12.33203125" style="13" customWidth="1"/>
    <col min="7934" max="7934" width="39" style="13" customWidth="1"/>
    <col min="7935" max="7936" width="9.77734375" style="13" customWidth="1"/>
    <col min="7937" max="7937" width="10.33203125" style="13" customWidth="1"/>
    <col min="7938" max="7938" width="11.44140625" style="13" customWidth="1"/>
    <col min="7939" max="7939" width="13" style="13" customWidth="1"/>
    <col min="7940" max="8187" width="8.77734375" style="13"/>
    <col min="8188" max="8188" width="7.109375" style="13" customWidth="1"/>
    <col min="8189" max="8189" width="12.33203125" style="13" customWidth="1"/>
    <col min="8190" max="8190" width="39" style="13" customWidth="1"/>
    <col min="8191" max="8192" width="9.77734375" style="13" customWidth="1"/>
    <col min="8193" max="8193" width="10.33203125" style="13" customWidth="1"/>
    <col min="8194" max="8194" width="11.44140625" style="13" customWidth="1"/>
    <col min="8195" max="8195" width="13" style="13" customWidth="1"/>
    <col min="8196" max="8443" width="8.77734375" style="13"/>
    <col min="8444" max="8444" width="7.109375" style="13" customWidth="1"/>
    <col min="8445" max="8445" width="12.33203125" style="13" customWidth="1"/>
    <col min="8446" max="8446" width="39" style="13" customWidth="1"/>
    <col min="8447" max="8448" width="9.77734375" style="13" customWidth="1"/>
    <col min="8449" max="8449" width="10.33203125" style="13" customWidth="1"/>
    <col min="8450" max="8450" width="11.44140625" style="13" customWidth="1"/>
    <col min="8451" max="8451" width="13" style="13" customWidth="1"/>
    <col min="8452" max="8699" width="8.77734375" style="13"/>
    <col min="8700" max="8700" width="7.109375" style="13" customWidth="1"/>
    <col min="8701" max="8701" width="12.33203125" style="13" customWidth="1"/>
    <col min="8702" max="8702" width="39" style="13" customWidth="1"/>
    <col min="8703" max="8704" width="9.77734375" style="13" customWidth="1"/>
    <col min="8705" max="8705" width="10.33203125" style="13" customWidth="1"/>
    <col min="8706" max="8706" width="11.44140625" style="13" customWidth="1"/>
    <col min="8707" max="8707" width="13" style="13" customWidth="1"/>
    <col min="8708" max="8955" width="8.77734375" style="13"/>
    <col min="8956" max="8956" width="7.109375" style="13" customWidth="1"/>
    <col min="8957" max="8957" width="12.33203125" style="13" customWidth="1"/>
    <col min="8958" max="8958" width="39" style="13" customWidth="1"/>
    <col min="8959" max="8960" width="9.77734375" style="13" customWidth="1"/>
    <col min="8961" max="8961" width="10.33203125" style="13" customWidth="1"/>
    <col min="8962" max="8962" width="11.44140625" style="13" customWidth="1"/>
    <col min="8963" max="8963" width="13" style="13" customWidth="1"/>
    <col min="8964" max="9211" width="8.77734375" style="13"/>
    <col min="9212" max="9212" width="7.109375" style="13" customWidth="1"/>
    <col min="9213" max="9213" width="12.33203125" style="13" customWidth="1"/>
    <col min="9214" max="9214" width="39" style="13" customWidth="1"/>
    <col min="9215" max="9216" width="9.77734375" style="13" customWidth="1"/>
    <col min="9217" max="9217" width="10.33203125" style="13" customWidth="1"/>
    <col min="9218" max="9218" width="11.44140625" style="13" customWidth="1"/>
    <col min="9219" max="9219" width="13" style="13" customWidth="1"/>
    <col min="9220" max="9467" width="8.77734375" style="13"/>
    <col min="9468" max="9468" width="7.109375" style="13" customWidth="1"/>
    <col min="9469" max="9469" width="12.33203125" style="13" customWidth="1"/>
    <col min="9470" max="9470" width="39" style="13" customWidth="1"/>
    <col min="9471" max="9472" width="9.77734375" style="13" customWidth="1"/>
    <col min="9473" max="9473" width="10.33203125" style="13" customWidth="1"/>
    <col min="9474" max="9474" width="11.44140625" style="13" customWidth="1"/>
    <col min="9475" max="9475" width="13" style="13" customWidth="1"/>
    <col min="9476" max="9723" width="8.77734375" style="13"/>
    <col min="9724" max="9724" width="7.109375" style="13" customWidth="1"/>
    <col min="9725" max="9725" width="12.33203125" style="13" customWidth="1"/>
    <col min="9726" max="9726" width="39" style="13" customWidth="1"/>
    <col min="9727" max="9728" width="9.77734375" style="13" customWidth="1"/>
    <col min="9729" max="9729" width="10.33203125" style="13" customWidth="1"/>
    <col min="9730" max="9730" width="11.44140625" style="13" customWidth="1"/>
    <col min="9731" max="9731" width="13" style="13" customWidth="1"/>
    <col min="9732" max="9979" width="8.77734375" style="13"/>
    <col min="9980" max="9980" width="7.109375" style="13" customWidth="1"/>
    <col min="9981" max="9981" width="12.33203125" style="13" customWidth="1"/>
    <col min="9982" max="9982" width="39" style="13" customWidth="1"/>
    <col min="9983" max="9984" width="9.77734375" style="13" customWidth="1"/>
    <col min="9985" max="9985" width="10.33203125" style="13" customWidth="1"/>
    <col min="9986" max="9986" width="11.44140625" style="13" customWidth="1"/>
    <col min="9987" max="9987" width="13" style="13" customWidth="1"/>
    <col min="9988" max="10235" width="8.77734375" style="13"/>
    <col min="10236" max="10236" width="7.109375" style="13" customWidth="1"/>
    <col min="10237" max="10237" width="12.33203125" style="13" customWidth="1"/>
    <col min="10238" max="10238" width="39" style="13" customWidth="1"/>
    <col min="10239" max="10240" width="9.77734375" style="13" customWidth="1"/>
    <col min="10241" max="10241" width="10.33203125" style="13" customWidth="1"/>
    <col min="10242" max="10242" width="11.44140625" style="13" customWidth="1"/>
    <col min="10243" max="10243" width="13" style="13" customWidth="1"/>
    <col min="10244" max="10491" width="8.77734375" style="13"/>
    <col min="10492" max="10492" width="7.109375" style="13" customWidth="1"/>
    <col min="10493" max="10493" width="12.33203125" style="13" customWidth="1"/>
    <col min="10494" max="10494" width="39" style="13" customWidth="1"/>
    <col min="10495" max="10496" width="9.77734375" style="13" customWidth="1"/>
    <col min="10497" max="10497" width="10.33203125" style="13" customWidth="1"/>
    <col min="10498" max="10498" width="11.44140625" style="13" customWidth="1"/>
    <col min="10499" max="10499" width="13" style="13" customWidth="1"/>
    <col min="10500" max="10747" width="8.77734375" style="13"/>
    <col min="10748" max="10748" width="7.109375" style="13" customWidth="1"/>
    <col min="10749" max="10749" width="12.33203125" style="13" customWidth="1"/>
    <col min="10750" max="10750" width="39" style="13" customWidth="1"/>
    <col min="10751" max="10752" width="9.77734375" style="13" customWidth="1"/>
    <col min="10753" max="10753" width="10.33203125" style="13" customWidth="1"/>
    <col min="10754" max="10754" width="11.44140625" style="13" customWidth="1"/>
    <col min="10755" max="10755" width="13" style="13" customWidth="1"/>
    <col min="10756" max="11003" width="8.77734375" style="13"/>
    <col min="11004" max="11004" width="7.109375" style="13" customWidth="1"/>
    <col min="11005" max="11005" width="12.33203125" style="13" customWidth="1"/>
    <col min="11006" max="11006" width="39" style="13" customWidth="1"/>
    <col min="11007" max="11008" width="9.77734375" style="13" customWidth="1"/>
    <col min="11009" max="11009" width="10.33203125" style="13" customWidth="1"/>
    <col min="11010" max="11010" width="11.44140625" style="13" customWidth="1"/>
    <col min="11011" max="11011" width="13" style="13" customWidth="1"/>
    <col min="11012" max="11259" width="8.77734375" style="13"/>
    <col min="11260" max="11260" width="7.109375" style="13" customWidth="1"/>
    <col min="11261" max="11261" width="12.33203125" style="13" customWidth="1"/>
    <col min="11262" max="11262" width="39" style="13" customWidth="1"/>
    <col min="11263" max="11264" width="9.77734375" style="13" customWidth="1"/>
    <col min="11265" max="11265" width="10.33203125" style="13" customWidth="1"/>
    <col min="11266" max="11266" width="11.44140625" style="13" customWidth="1"/>
    <col min="11267" max="11267" width="13" style="13" customWidth="1"/>
    <col min="11268" max="11515" width="8.77734375" style="13"/>
    <col min="11516" max="11516" width="7.109375" style="13" customWidth="1"/>
    <col min="11517" max="11517" width="12.33203125" style="13" customWidth="1"/>
    <col min="11518" max="11518" width="39" style="13" customWidth="1"/>
    <col min="11519" max="11520" width="9.77734375" style="13" customWidth="1"/>
    <col min="11521" max="11521" width="10.33203125" style="13" customWidth="1"/>
    <col min="11522" max="11522" width="11.44140625" style="13" customWidth="1"/>
    <col min="11523" max="11523" width="13" style="13" customWidth="1"/>
    <col min="11524" max="11771" width="8.77734375" style="13"/>
    <col min="11772" max="11772" width="7.109375" style="13" customWidth="1"/>
    <col min="11773" max="11773" width="12.33203125" style="13" customWidth="1"/>
    <col min="11774" max="11774" width="39" style="13" customWidth="1"/>
    <col min="11775" max="11776" width="9.77734375" style="13" customWidth="1"/>
    <col min="11777" max="11777" width="10.33203125" style="13" customWidth="1"/>
    <col min="11778" max="11778" width="11.44140625" style="13" customWidth="1"/>
    <col min="11779" max="11779" width="13" style="13" customWidth="1"/>
    <col min="11780" max="12027" width="8.77734375" style="13"/>
    <col min="12028" max="12028" width="7.109375" style="13" customWidth="1"/>
    <col min="12029" max="12029" width="12.33203125" style="13" customWidth="1"/>
    <col min="12030" max="12030" width="39" style="13" customWidth="1"/>
    <col min="12031" max="12032" width="9.77734375" style="13" customWidth="1"/>
    <col min="12033" max="12033" width="10.33203125" style="13" customWidth="1"/>
    <col min="12034" max="12034" width="11.44140625" style="13" customWidth="1"/>
    <col min="12035" max="12035" width="13" style="13" customWidth="1"/>
    <col min="12036" max="12283" width="8.77734375" style="13"/>
    <col min="12284" max="12284" width="7.109375" style="13" customWidth="1"/>
    <col min="12285" max="12285" width="12.33203125" style="13" customWidth="1"/>
    <col min="12286" max="12286" width="39" style="13" customWidth="1"/>
    <col min="12287" max="12288" width="9.77734375" style="13" customWidth="1"/>
    <col min="12289" max="12289" width="10.33203125" style="13" customWidth="1"/>
    <col min="12290" max="12290" width="11.44140625" style="13" customWidth="1"/>
    <col min="12291" max="12291" width="13" style="13" customWidth="1"/>
    <col min="12292" max="12539" width="8.77734375" style="13"/>
    <col min="12540" max="12540" width="7.109375" style="13" customWidth="1"/>
    <col min="12541" max="12541" width="12.33203125" style="13" customWidth="1"/>
    <col min="12542" max="12542" width="39" style="13" customWidth="1"/>
    <col min="12543" max="12544" width="9.77734375" style="13" customWidth="1"/>
    <col min="12545" max="12545" width="10.33203125" style="13" customWidth="1"/>
    <col min="12546" max="12546" width="11.44140625" style="13" customWidth="1"/>
    <col min="12547" max="12547" width="13" style="13" customWidth="1"/>
    <col min="12548" max="12795" width="8.77734375" style="13"/>
    <col min="12796" max="12796" width="7.109375" style="13" customWidth="1"/>
    <col min="12797" max="12797" width="12.33203125" style="13" customWidth="1"/>
    <col min="12798" max="12798" width="39" style="13" customWidth="1"/>
    <col min="12799" max="12800" width="9.77734375" style="13" customWidth="1"/>
    <col min="12801" max="12801" width="10.33203125" style="13" customWidth="1"/>
    <col min="12802" max="12802" width="11.44140625" style="13" customWidth="1"/>
    <col min="12803" max="12803" width="13" style="13" customWidth="1"/>
    <col min="12804" max="13051" width="8.77734375" style="13"/>
    <col min="13052" max="13052" width="7.109375" style="13" customWidth="1"/>
    <col min="13053" max="13053" width="12.33203125" style="13" customWidth="1"/>
    <col min="13054" max="13054" width="39" style="13" customWidth="1"/>
    <col min="13055" max="13056" width="9.77734375" style="13" customWidth="1"/>
    <col min="13057" max="13057" width="10.33203125" style="13" customWidth="1"/>
    <col min="13058" max="13058" width="11.44140625" style="13" customWidth="1"/>
    <col min="13059" max="13059" width="13" style="13" customWidth="1"/>
    <col min="13060" max="13307" width="8.77734375" style="13"/>
    <col min="13308" max="13308" width="7.109375" style="13" customWidth="1"/>
    <col min="13309" max="13309" width="12.33203125" style="13" customWidth="1"/>
    <col min="13310" max="13310" width="39" style="13" customWidth="1"/>
    <col min="13311" max="13312" width="9.77734375" style="13" customWidth="1"/>
    <col min="13313" max="13313" width="10.33203125" style="13" customWidth="1"/>
    <col min="13314" max="13314" width="11.44140625" style="13" customWidth="1"/>
    <col min="13315" max="13315" width="13" style="13" customWidth="1"/>
    <col min="13316" max="13563" width="8.77734375" style="13"/>
    <col min="13564" max="13564" width="7.109375" style="13" customWidth="1"/>
    <col min="13565" max="13565" width="12.33203125" style="13" customWidth="1"/>
    <col min="13566" max="13566" width="39" style="13" customWidth="1"/>
    <col min="13567" max="13568" width="9.77734375" style="13" customWidth="1"/>
    <col min="13569" max="13569" width="10.33203125" style="13" customWidth="1"/>
    <col min="13570" max="13570" width="11.44140625" style="13" customWidth="1"/>
    <col min="13571" max="13571" width="13" style="13" customWidth="1"/>
    <col min="13572" max="13819" width="8.77734375" style="13"/>
    <col min="13820" max="13820" width="7.109375" style="13" customWidth="1"/>
    <col min="13821" max="13821" width="12.33203125" style="13" customWidth="1"/>
    <col min="13822" max="13822" width="39" style="13" customWidth="1"/>
    <col min="13823" max="13824" width="9.77734375" style="13" customWidth="1"/>
    <col min="13825" max="13825" width="10.33203125" style="13" customWidth="1"/>
    <col min="13826" max="13826" width="11.44140625" style="13" customWidth="1"/>
    <col min="13827" max="13827" width="13" style="13" customWidth="1"/>
    <col min="13828" max="14075" width="8.77734375" style="13"/>
    <col min="14076" max="14076" width="7.109375" style="13" customWidth="1"/>
    <col min="14077" max="14077" width="12.33203125" style="13" customWidth="1"/>
    <col min="14078" max="14078" width="39" style="13" customWidth="1"/>
    <col min="14079" max="14080" width="9.77734375" style="13" customWidth="1"/>
    <col min="14081" max="14081" width="10.33203125" style="13" customWidth="1"/>
    <col min="14082" max="14082" width="11.44140625" style="13" customWidth="1"/>
    <col min="14083" max="14083" width="13" style="13" customWidth="1"/>
    <col min="14084" max="14331" width="8.77734375" style="13"/>
    <col min="14332" max="14332" width="7.109375" style="13" customWidth="1"/>
    <col min="14333" max="14333" width="12.33203125" style="13" customWidth="1"/>
    <col min="14334" max="14334" width="39" style="13" customWidth="1"/>
    <col min="14335" max="14336" width="9.77734375" style="13" customWidth="1"/>
    <col min="14337" max="14337" width="10.33203125" style="13" customWidth="1"/>
    <col min="14338" max="14338" width="11.44140625" style="13" customWidth="1"/>
    <col min="14339" max="14339" width="13" style="13" customWidth="1"/>
    <col min="14340" max="14587" width="8.77734375" style="13"/>
    <col min="14588" max="14588" width="7.109375" style="13" customWidth="1"/>
    <col min="14589" max="14589" width="12.33203125" style="13" customWidth="1"/>
    <col min="14590" max="14590" width="39" style="13" customWidth="1"/>
    <col min="14591" max="14592" width="9.77734375" style="13" customWidth="1"/>
    <col min="14593" max="14593" width="10.33203125" style="13" customWidth="1"/>
    <col min="14594" max="14594" width="11.44140625" style="13" customWidth="1"/>
    <col min="14595" max="14595" width="13" style="13" customWidth="1"/>
    <col min="14596" max="14843" width="8.77734375" style="13"/>
    <col min="14844" max="14844" width="7.109375" style="13" customWidth="1"/>
    <col min="14845" max="14845" width="12.33203125" style="13" customWidth="1"/>
    <col min="14846" max="14846" width="39" style="13" customWidth="1"/>
    <col min="14847" max="14848" width="9.77734375" style="13" customWidth="1"/>
    <col min="14849" max="14849" width="10.33203125" style="13" customWidth="1"/>
    <col min="14850" max="14850" width="11.44140625" style="13" customWidth="1"/>
    <col min="14851" max="14851" width="13" style="13" customWidth="1"/>
    <col min="14852" max="15099" width="8.77734375" style="13"/>
    <col min="15100" max="15100" width="7.109375" style="13" customWidth="1"/>
    <col min="15101" max="15101" width="12.33203125" style="13" customWidth="1"/>
    <col min="15102" max="15102" width="39" style="13" customWidth="1"/>
    <col min="15103" max="15104" width="9.77734375" style="13" customWidth="1"/>
    <col min="15105" max="15105" width="10.33203125" style="13" customWidth="1"/>
    <col min="15106" max="15106" width="11.44140625" style="13" customWidth="1"/>
    <col min="15107" max="15107" width="13" style="13" customWidth="1"/>
    <col min="15108" max="15355" width="8.77734375" style="13"/>
    <col min="15356" max="15356" width="7.109375" style="13" customWidth="1"/>
    <col min="15357" max="15357" width="12.33203125" style="13" customWidth="1"/>
    <col min="15358" max="15358" width="39" style="13" customWidth="1"/>
    <col min="15359" max="15360" width="9.77734375" style="13" customWidth="1"/>
    <col min="15361" max="15361" width="10.33203125" style="13" customWidth="1"/>
    <col min="15362" max="15362" width="11.44140625" style="13" customWidth="1"/>
    <col min="15363" max="15363" width="13" style="13" customWidth="1"/>
    <col min="15364" max="15611" width="8.77734375" style="13"/>
    <col min="15612" max="15612" width="7.109375" style="13" customWidth="1"/>
    <col min="15613" max="15613" width="12.33203125" style="13" customWidth="1"/>
    <col min="15614" max="15614" width="39" style="13" customWidth="1"/>
    <col min="15615" max="15616" width="9.77734375" style="13" customWidth="1"/>
    <col min="15617" max="15617" width="10.33203125" style="13" customWidth="1"/>
    <col min="15618" max="15618" width="11.44140625" style="13" customWidth="1"/>
    <col min="15619" max="15619" width="13" style="13" customWidth="1"/>
    <col min="15620" max="15867" width="8.77734375" style="13"/>
    <col min="15868" max="15868" width="7.109375" style="13" customWidth="1"/>
    <col min="15869" max="15869" width="12.33203125" style="13" customWidth="1"/>
    <col min="15870" max="15870" width="39" style="13" customWidth="1"/>
    <col min="15871" max="15872" width="9.77734375" style="13" customWidth="1"/>
    <col min="15873" max="15873" width="10.33203125" style="13" customWidth="1"/>
    <col min="15874" max="15874" width="11.44140625" style="13" customWidth="1"/>
    <col min="15875" max="15875" width="13" style="13" customWidth="1"/>
    <col min="15876" max="16123" width="8.77734375" style="13"/>
    <col min="16124" max="16124" width="7.109375" style="13" customWidth="1"/>
    <col min="16125" max="16125" width="12.33203125" style="13" customWidth="1"/>
    <col min="16126" max="16126" width="39" style="13" customWidth="1"/>
    <col min="16127" max="16128" width="9.77734375" style="13" customWidth="1"/>
    <col min="16129" max="16129" width="10.33203125" style="13" customWidth="1"/>
    <col min="16130" max="16130" width="11.44140625" style="13" customWidth="1"/>
    <col min="16131" max="16131" width="13" style="13" customWidth="1"/>
    <col min="16132" max="16384" width="8.77734375" style="13"/>
  </cols>
  <sheetData>
    <row r="1" spans="1:11" x14ac:dyDescent="0.25">
      <c r="I1" s="590" t="s">
        <v>1136</v>
      </c>
    </row>
    <row r="3" spans="1:11" ht="29.25" customHeight="1" x14ac:dyDescent="0.25">
      <c r="A3" s="633" t="s">
        <v>788</v>
      </c>
      <c r="B3" s="633"/>
      <c r="C3" s="633"/>
      <c r="D3" s="633"/>
      <c r="E3" s="633"/>
      <c r="F3" s="633"/>
      <c r="G3" s="633"/>
      <c r="H3" s="633"/>
      <c r="I3" s="633"/>
    </row>
    <row r="4" spans="1:11" ht="29.25" customHeight="1" x14ac:dyDescent="0.25">
      <c r="A4" s="633" t="s">
        <v>352</v>
      </c>
      <c r="B4" s="633"/>
      <c r="C4" s="633"/>
      <c r="D4" s="633"/>
      <c r="E4" s="633"/>
      <c r="F4" s="633"/>
      <c r="G4" s="633"/>
      <c r="H4" s="633"/>
      <c r="I4" s="633"/>
    </row>
    <row r="6" spans="1:11" ht="15.75" customHeight="1" x14ac:dyDescent="0.25">
      <c r="A6" s="641" t="s">
        <v>1106</v>
      </c>
      <c r="B6" s="641"/>
      <c r="C6" s="641"/>
      <c r="D6" s="641"/>
      <c r="E6" s="641"/>
      <c r="F6" s="641"/>
      <c r="G6" s="641"/>
      <c r="H6" s="641"/>
      <c r="I6" s="641"/>
    </row>
    <row r="7" spans="1:11" ht="28.5" customHeight="1" x14ac:dyDescent="0.25">
      <c r="A7" s="641" t="s">
        <v>462</v>
      </c>
      <c r="B7" s="641"/>
      <c r="C7" s="641"/>
      <c r="D7" s="641"/>
      <c r="E7" s="641"/>
      <c r="F7" s="641"/>
      <c r="G7" s="641"/>
      <c r="H7" s="641"/>
      <c r="I7" s="641"/>
    </row>
    <row r="9" spans="1:11" ht="33" customHeight="1" x14ac:dyDescent="0.25">
      <c r="A9" s="233" t="s">
        <v>826</v>
      </c>
      <c r="B9" s="619" t="s">
        <v>851</v>
      </c>
      <c r="C9" s="619" t="s">
        <v>850</v>
      </c>
      <c r="D9" s="619" t="s">
        <v>764</v>
      </c>
      <c r="E9" s="620" t="s">
        <v>1060</v>
      </c>
      <c r="F9" s="620"/>
      <c r="G9" s="620" t="s">
        <v>1059</v>
      </c>
      <c r="H9" s="620"/>
      <c r="I9" s="620"/>
    </row>
    <row r="10" spans="1:11" ht="25.5" customHeight="1" x14ac:dyDescent="0.25">
      <c r="A10" s="233"/>
      <c r="B10" s="619"/>
      <c r="C10" s="619"/>
      <c r="D10" s="619"/>
      <c r="E10" s="196" t="s">
        <v>580</v>
      </c>
      <c r="F10" s="196" t="s">
        <v>864</v>
      </c>
      <c r="G10" s="188" t="s">
        <v>580</v>
      </c>
      <c r="H10" s="188" t="s">
        <v>864</v>
      </c>
      <c r="I10" s="234" t="s">
        <v>350</v>
      </c>
    </row>
    <row r="11" spans="1:11" x14ac:dyDescent="0.25">
      <c r="A11" s="182">
        <v>1</v>
      </c>
      <c r="B11" s="182">
        <v>2</v>
      </c>
      <c r="C11" s="182">
        <v>3</v>
      </c>
      <c r="D11" s="182">
        <v>4</v>
      </c>
      <c r="E11" s="182">
        <v>5</v>
      </c>
      <c r="F11" s="182">
        <v>6</v>
      </c>
      <c r="G11" s="182">
        <v>7</v>
      </c>
      <c r="H11" s="182">
        <v>8</v>
      </c>
      <c r="I11" s="182">
        <v>9</v>
      </c>
    </row>
    <row r="12" spans="1:11" s="21" customFormat="1" ht="41.25" customHeight="1" x14ac:dyDescent="0.25">
      <c r="A12" s="235" t="s">
        <v>0</v>
      </c>
      <c r="B12" s="236" t="s">
        <v>910</v>
      </c>
      <c r="C12" s="237" t="s">
        <v>620</v>
      </c>
      <c r="D12" s="237">
        <v>897</v>
      </c>
      <c r="E12" s="237"/>
      <c r="F12" s="237"/>
      <c r="G12" s="244">
        <f>D12*E12</f>
        <v>0</v>
      </c>
      <c r="H12" s="244">
        <f>D12*F12</f>
        <v>0</v>
      </c>
      <c r="I12" s="244">
        <f>G12+H12</f>
        <v>0</v>
      </c>
      <c r="J12" s="13"/>
      <c r="K12" s="13"/>
    </row>
    <row r="13" spans="1:11" s="21" customFormat="1" ht="36" customHeight="1" x14ac:dyDescent="0.25">
      <c r="A13" s="239" t="s">
        <v>353</v>
      </c>
      <c r="B13" s="240" t="s">
        <v>463</v>
      </c>
      <c r="C13" s="241" t="s">
        <v>620</v>
      </c>
      <c r="D13" s="241">
        <v>807</v>
      </c>
      <c r="E13" s="241"/>
      <c r="F13" s="241"/>
      <c r="G13" s="245">
        <f t="shared" ref="G13:G55" si="0">D13*E13</f>
        <v>0</v>
      </c>
      <c r="H13" s="245">
        <f t="shared" ref="H13:H55" si="1">D13*F13</f>
        <v>0</v>
      </c>
      <c r="I13" s="245">
        <f t="shared" ref="I13:I55" si="2">G13+H13</f>
        <v>0</v>
      </c>
      <c r="J13" s="13"/>
      <c r="K13" s="13"/>
    </row>
    <row r="14" spans="1:11" s="21" customFormat="1" ht="35.25" customHeight="1" x14ac:dyDescent="0.25">
      <c r="A14" s="239" t="s">
        <v>354</v>
      </c>
      <c r="B14" s="240" t="s">
        <v>464</v>
      </c>
      <c r="C14" s="241" t="s">
        <v>620</v>
      </c>
      <c r="D14" s="241">
        <v>90</v>
      </c>
      <c r="E14" s="241"/>
      <c r="F14" s="241"/>
      <c r="G14" s="245">
        <f t="shared" si="0"/>
        <v>0</v>
      </c>
      <c r="H14" s="245">
        <f t="shared" si="1"/>
        <v>0</v>
      </c>
      <c r="I14" s="245">
        <f t="shared" si="2"/>
        <v>0</v>
      </c>
      <c r="J14" s="13"/>
      <c r="K14" s="13"/>
    </row>
    <row r="15" spans="1:11" s="21" customFormat="1" ht="34.5" customHeight="1" x14ac:dyDescent="0.25">
      <c r="A15" s="235" t="s">
        <v>10</v>
      </c>
      <c r="B15" s="236" t="s">
        <v>911</v>
      </c>
      <c r="C15" s="237" t="s">
        <v>620</v>
      </c>
      <c r="D15" s="237">
        <v>824</v>
      </c>
      <c r="E15" s="237"/>
      <c r="F15" s="237"/>
      <c r="G15" s="244">
        <f t="shared" si="0"/>
        <v>0</v>
      </c>
      <c r="H15" s="244">
        <f t="shared" si="1"/>
        <v>0</v>
      </c>
      <c r="I15" s="244">
        <f t="shared" si="2"/>
        <v>0</v>
      </c>
      <c r="J15" s="13"/>
      <c r="K15" s="13"/>
    </row>
    <row r="16" spans="1:11" s="21" customFormat="1" ht="30" customHeight="1" x14ac:dyDescent="0.25">
      <c r="A16" s="239" t="s">
        <v>465</v>
      </c>
      <c r="B16" s="240" t="s">
        <v>470</v>
      </c>
      <c r="C16" s="241" t="s">
        <v>620</v>
      </c>
      <c r="D16" s="241">
        <v>824</v>
      </c>
      <c r="E16" s="241"/>
      <c r="F16" s="241"/>
      <c r="G16" s="245">
        <f t="shared" si="0"/>
        <v>0</v>
      </c>
      <c r="H16" s="245">
        <f t="shared" si="1"/>
        <v>0</v>
      </c>
      <c r="I16" s="245">
        <f t="shared" si="2"/>
        <v>0</v>
      </c>
      <c r="J16" s="13"/>
      <c r="K16" s="13"/>
    </row>
    <row r="17" spans="1:11" s="21" customFormat="1" ht="36.75" customHeight="1" x14ac:dyDescent="0.25">
      <c r="A17" s="239" t="s">
        <v>466</v>
      </c>
      <c r="B17" s="240" t="s">
        <v>471</v>
      </c>
      <c r="C17" s="241" t="s">
        <v>620</v>
      </c>
      <c r="D17" s="241">
        <v>355</v>
      </c>
      <c r="E17" s="241"/>
      <c r="F17" s="241"/>
      <c r="G17" s="245">
        <f t="shared" si="0"/>
        <v>0</v>
      </c>
      <c r="H17" s="245">
        <f t="shared" si="1"/>
        <v>0</v>
      </c>
      <c r="I17" s="245">
        <f t="shared" si="2"/>
        <v>0</v>
      </c>
      <c r="J17" s="13"/>
      <c r="K17" s="13"/>
    </row>
    <row r="18" spans="1:11" s="21" customFormat="1" ht="46.5" customHeight="1" x14ac:dyDescent="0.25">
      <c r="A18" s="235" t="s">
        <v>16</v>
      </c>
      <c r="B18" s="236" t="s">
        <v>912</v>
      </c>
      <c r="C18" s="237" t="s">
        <v>620</v>
      </c>
      <c r="D18" s="237">
        <v>4</v>
      </c>
      <c r="E18" s="237"/>
      <c r="F18" s="237"/>
      <c r="G18" s="244">
        <f t="shared" si="0"/>
        <v>0</v>
      </c>
      <c r="H18" s="244">
        <f t="shared" si="1"/>
        <v>0</v>
      </c>
      <c r="I18" s="244">
        <f t="shared" si="2"/>
        <v>0</v>
      </c>
      <c r="J18" s="13"/>
      <c r="K18" s="13"/>
    </row>
    <row r="19" spans="1:11" s="21" customFormat="1" ht="27.75" customHeight="1" x14ac:dyDescent="0.25">
      <c r="A19" s="239" t="s">
        <v>380</v>
      </c>
      <c r="B19" s="240" t="s">
        <v>472</v>
      </c>
      <c r="C19" s="241" t="s">
        <v>620</v>
      </c>
      <c r="D19" s="241">
        <v>4</v>
      </c>
      <c r="E19" s="241"/>
      <c r="F19" s="241"/>
      <c r="G19" s="245">
        <f t="shared" si="0"/>
        <v>0</v>
      </c>
      <c r="H19" s="245">
        <f t="shared" si="1"/>
        <v>0</v>
      </c>
      <c r="I19" s="245">
        <f t="shared" si="2"/>
        <v>0</v>
      </c>
      <c r="J19" s="13"/>
      <c r="K19" s="13"/>
    </row>
    <row r="20" spans="1:11" s="21" customFormat="1" ht="37.5" customHeight="1" x14ac:dyDescent="0.25">
      <c r="A20" s="239" t="s">
        <v>381</v>
      </c>
      <c r="B20" s="240" t="s">
        <v>425</v>
      </c>
      <c r="C20" s="241" t="s">
        <v>620</v>
      </c>
      <c r="D20" s="241">
        <v>8</v>
      </c>
      <c r="E20" s="241"/>
      <c r="F20" s="241"/>
      <c r="G20" s="245">
        <f t="shared" si="0"/>
        <v>0</v>
      </c>
      <c r="H20" s="245">
        <f t="shared" si="1"/>
        <v>0</v>
      </c>
      <c r="I20" s="245">
        <f t="shared" si="2"/>
        <v>0</v>
      </c>
      <c r="J20" s="13"/>
      <c r="K20" s="13"/>
    </row>
    <row r="21" spans="1:11" s="297" customFormat="1" ht="36.75" customHeight="1" x14ac:dyDescent="0.25">
      <c r="A21" s="295" t="s">
        <v>18</v>
      </c>
      <c r="B21" s="296" t="s">
        <v>473</v>
      </c>
      <c r="C21" s="238" t="s">
        <v>863</v>
      </c>
      <c r="D21" s="238">
        <v>12</v>
      </c>
      <c r="E21" s="238"/>
      <c r="F21" s="238"/>
      <c r="G21" s="246">
        <f t="shared" si="0"/>
        <v>0</v>
      </c>
      <c r="H21" s="246">
        <f t="shared" si="1"/>
        <v>0</v>
      </c>
      <c r="I21" s="246">
        <f t="shared" si="2"/>
        <v>0</v>
      </c>
      <c r="J21" s="212"/>
      <c r="K21" s="212"/>
    </row>
    <row r="22" spans="1:11" s="297" customFormat="1" ht="36.75" customHeight="1" x14ac:dyDescent="0.25">
      <c r="A22" s="298" t="s">
        <v>571</v>
      </c>
      <c r="B22" s="299" t="s">
        <v>909</v>
      </c>
      <c r="C22" s="242" t="s">
        <v>620</v>
      </c>
      <c r="D22" s="242">
        <v>12</v>
      </c>
      <c r="E22" s="242"/>
      <c r="F22" s="242"/>
      <c r="G22" s="243">
        <f t="shared" si="0"/>
        <v>0</v>
      </c>
      <c r="H22" s="243">
        <f t="shared" si="1"/>
        <v>0</v>
      </c>
      <c r="I22" s="243">
        <f t="shared" si="2"/>
        <v>0</v>
      </c>
      <c r="J22" s="212"/>
      <c r="K22" s="212"/>
    </row>
    <row r="23" spans="1:11" s="21" customFormat="1" ht="54.75" customHeight="1" x14ac:dyDescent="0.25">
      <c r="A23" s="235" t="s">
        <v>36</v>
      </c>
      <c r="B23" s="236" t="s">
        <v>913</v>
      </c>
      <c r="C23" s="237" t="s">
        <v>622</v>
      </c>
      <c r="D23" s="238">
        <v>100.5</v>
      </c>
      <c r="E23" s="238"/>
      <c r="F23" s="238"/>
      <c r="G23" s="246">
        <f t="shared" si="0"/>
        <v>0</v>
      </c>
      <c r="H23" s="246">
        <f t="shared" si="1"/>
        <v>0</v>
      </c>
      <c r="I23" s="244">
        <f t="shared" si="2"/>
        <v>0</v>
      </c>
      <c r="J23" s="13"/>
      <c r="K23" s="13"/>
    </row>
    <row r="24" spans="1:11" s="21" customFormat="1" ht="54.75" customHeight="1" x14ac:dyDescent="0.25">
      <c r="A24" s="239" t="s">
        <v>474</v>
      </c>
      <c r="B24" s="240" t="s">
        <v>512</v>
      </c>
      <c r="C24" s="241" t="s">
        <v>622</v>
      </c>
      <c r="D24" s="242">
        <f>150*0.67</f>
        <v>100.5</v>
      </c>
      <c r="E24" s="242"/>
      <c r="F24" s="242"/>
      <c r="G24" s="243">
        <f t="shared" si="0"/>
        <v>0</v>
      </c>
      <c r="H24" s="243">
        <f t="shared" si="1"/>
        <v>0</v>
      </c>
      <c r="I24" s="245">
        <f t="shared" si="2"/>
        <v>0</v>
      </c>
      <c r="J24" s="13"/>
      <c r="K24" s="13"/>
    </row>
    <row r="25" spans="1:11" s="21" customFormat="1" ht="54.75" customHeight="1" x14ac:dyDescent="0.25">
      <c r="A25" s="239" t="s">
        <v>475</v>
      </c>
      <c r="B25" s="240" t="s">
        <v>517</v>
      </c>
      <c r="C25" s="241" t="s">
        <v>620</v>
      </c>
      <c r="D25" s="242">
        <v>3</v>
      </c>
      <c r="E25" s="242"/>
      <c r="F25" s="242"/>
      <c r="G25" s="243">
        <f t="shared" si="0"/>
        <v>0</v>
      </c>
      <c r="H25" s="243">
        <f t="shared" si="1"/>
        <v>0</v>
      </c>
      <c r="I25" s="245">
        <f t="shared" si="2"/>
        <v>0</v>
      </c>
      <c r="J25" s="13"/>
      <c r="K25" s="13"/>
    </row>
    <row r="26" spans="1:11" s="21" customFormat="1" ht="54.75" customHeight="1" x14ac:dyDescent="0.25">
      <c r="A26" s="239" t="s">
        <v>476</v>
      </c>
      <c r="B26" s="294" t="s">
        <v>514</v>
      </c>
      <c r="C26" s="241" t="s">
        <v>863</v>
      </c>
      <c r="D26" s="242">
        <v>10</v>
      </c>
      <c r="E26" s="242"/>
      <c r="F26" s="242"/>
      <c r="G26" s="243">
        <f t="shared" si="0"/>
        <v>0</v>
      </c>
      <c r="H26" s="243">
        <f t="shared" si="1"/>
        <v>0</v>
      </c>
      <c r="I26" s="245">
        <f t="shared" si="2"/>
        <v>0</v>
      </c>
      <c r="J26" s="13"/>
      <c r="K26" s="13"/>
    </row>
    <row r="27" spans="1:11" s="21" customFormat="1" ht="54.75" customHeight="1" x14ac:dyDescent="0.25">
      <c r="A27" s="239" t="s">
        <v>477</v>
      </c>
      <c r="B27" s="294" t="s">
        <v>516</v>
      </c>
      <c r="C27" s="241" t="s">
        <v>620</v>
      </c>
      <c r="D27" s="242">
        <v>4</v>
      </c>
      <c r="E27" s="242"/>
      <c r="F27" s="242"/>
      <c r="G27" s="243">
        <f t="shared" si="0"/>
        <v>0</v>
      </c>
      <c r="H27" s="243">
        <f t="shared" si="1"/>
        <v>0</v>
      </c>
      <c r="I27" s="245">
        <f t="shared" si="2"/>
        <v>0</v>
      </c>
      <c r="J27" s="13"/>
      <c r="K27" s="13"/>
    </row>
    <row r="28" spans="1:11" s="21" customFormat="1" ht="54.75" customHeight="1" x14ac:dyDescent="0.25">
      <c r="A28" s="239" t="s">
        <v>478</v>
      </c>
      <c r="B28" s="294" t="s">
        <v>515</v>
      </c>
      <c r="C28" s="241" t="s">
        <v>620</v>
      </c>
      <c r="D28" s="242">
        <v>3</v>
      </c>
      <c r="E28" s="242"/>
      <c r="F28" s="242"/>
      <c r="G28" s="243">
        <f t="shared" si="0"/>
        <v>0</v>
      </c>
      <c r="H28" s="243">
        <f t="shared" si="1"/>
        <v>0</v>
      </c>
      <c r="I28" s="245">
        <f t="shared" si="2"/>
        <v>0</v>
      </c>
      <c r="J28" s="13"/>
      <c r="K28" s="13"/>
    </row>
    <row r="29" spans="1:11" s="21" customFormat="1" ht="54.75" customHeight="1" x14ac:dyDescent="0.25">
      <c r="A29" s="239" t="s">
        <v>479</v>
      </c>
      <c r="B29" s="294" t="s">
        <v>519</v>
      </c>
      <c r="C29" s="241" t="s">
        <v>620</v>
      </c>
      <c r="D29" s="242">
        <v>1</v>
      </c>
      <c r="E29" s="242"/>
      <c r="F29" s="242"/>
      <c r="G29" s="243">
        <f t="shared" si="0"/>
        <v>0</v>
      </c>
      <c r="H29" s="243">
        <f t="shared" si="1"/>
        <v>0</v>
      </c>
      <c r="I29" s="245">
        <f t="shared" si="2"/>
        <v>0</v>
      </c>
      <c r="J29" s="13"/>
      <c r="K29" s="13"/>
    </row>
    <row r="30" spans="1:11" s="21" customFormat="1" ht="30.6" x14ac:dyDescent="0.25">
      <c r="A30" s="235" t="s">
        <v>38</v>
      </c>
      <c r="B30" s="236" t="s">
        <v>914</v>
      </c>
      <c r="C30" s="237" t="s">
        <v>622</v>
      </c>
      <c r="D30" s="238">
        <v>552.75</v>
      </c>
      <c r="E30" s="238"/>
      <c r="F30" s="238"/>
      <c r="G30" s="246">
        <f t="shared" si="0"/>
        <v>0</v>
      </c>
      <c r="H30" s="246">
        <f t="shared" si="1"/>
        <v>0</v>
      </c>
      <c r="I30" s="244">
        <f t="shared" si="2"/>
        <v>0</v>
      </c>
      <c r="J30" s="13"/>
      <c r="K30" s="13"/>
    </row>
    <row r="31" spans="1:11" s="21" customFormat="1" ht="20.399999999999999" x14ac:dyDescent="0.25">
      <c r="A31" s="239" t="s">
        <v>398</v>
      </c>
      <c r="B31" s="240" t="s">
        <v>434</v>
      </c>
      <c r="C31" s="241" t="s">
        <v>622</v>
      </c>
      <c r="D31" s="242">
        <f>825*0.67</f>
        <v>552.75</v>
      </c>
      <c r="E31" s="242"/>
      <c r="F31" s="242"/>
      <c r="G31" s="243">
        <f t="shared" si="0"/>
        <v>0</v>
      </c>
      <c r="H31" s="243">
        <f t="shared" si="1"/>
        <v>0</v>
      </c>
      <c r="I31" s="245">
        <f t="shared" si="2"/>
        <v>0</v>
      </c>
      <c r="J31" s="13"/>
      <c r="K31" s="13"/>
    </row>
    <row r="32" spans="1:11" s="21" customFormat="1" x14ac:dyDescent="0.25">
      <c r="A32" s="239" t="s">
        <v>399</v>
      </c>
      <c r="B32" s="240" t="s">
        <v>452</v>
      </c>
      <c r="C32" s="241" t="s">
        <v>863</v>
      </c>
      <c r="D32" s="242">
        <v>17</v>
      </c>
      <c r="E32" s="242"/>
      <c r="F32" s="242"/>
      <c r="G32" s="243">
        <f t="shared" si="0"/>
        <v>0</v>
      </c>
      <c r="H32" s="243">
        <f t="shared" si="1"/>
        <v>0</v>
      </c>
      <c r="I32" s="245">
        <f t="shared" si="2"/>
        <v>0</v>
      </c>
      <c r="J32" s="13"/>
      <c r="K32" s="13"/>
    </row>
    <row r="33" spans="1:11" s="21" customFormat="1" x14ac:dyDescent="0.25">
      <c r="A33" s="239" t="s">
        <v>400</v>
      </c>
      <c r="B33" s="240" t="s">
        <v>518</v>
      </c>
      <c r="C33" s="241" t="s">
        <v>620</v>
      </c>
      <c r="D33" s="242">
        <v>10</v>
      </c>
      <c r="E33" s="242"/>
      <c r="F33" s="242"/>
      <c r="G33" s="243">
        <f t="shared" si="0"/>
        <v>0</v>
      </c>
      <c r="H33" s="243">
        <f t="shared" si="1"/>
        <v>0</v>
      </c>
      <c r="I33" s="245">
        <f t="shared" si="2"/>
        <v>0</v>
      </c>
      <c r="J33" s="13"/>
      <c r="K33" s="13"/>
    </row>
    <row r="34" spans="1:11" s="21" customFormat="1" ht="17.25" customHeight="1" x14ac:dyDescent="0.25">
      <c r="A34" s="239" t="s">
        <v>401</v>
      </c>
      <c r="B34" s="240" t="s">
        <v>443</v>
      </c>
      <c r="C34" s="241" t="s">
        <v>620</v>
      </c>
      <c r="D34" s="241">
        <v>4</v>
      </c>
      <c r="E34" s="242"/>
      <c r="F34" s="242"/>
      <c r="G34" s="243">
        <f t="shared" si="0"/>
        <v>0</v>
      </c>
      <c r="H34" s="243">
        <f t="shared" si="1"/>
        <v>0</v>
      </c>
      <c r="I34" s="245">
        <f t="shared" si="2"/>
        <v>0</v>
      </c>
      <c r="J34" s="13"/>
      <c r="K34" s="13"/>
    </row>
    <row r="35" spans="1:11" s="21" customFormat="1" ht="20.25" customHeight="1" x14ac:dyDescent="0.25">
      <c r="A35" s="239" t="s">
        <v>402</v>
      </c>
      <c r="B35" s="240" t="s">
        <v>444</v>
      </c>
      <c r="C35" s="241" t="s">
        <v>620</v>
      </c>
      <c r="D35" s="241">
        <v>4</v>
      </c>
      <c r="E35" s="242"/>
      <c r="F35" s="242"/>
      <c r="G35" s="243">
        <f t="shared" si="0"/>
        <v>0</v>
      </c>
      <c r="H35" s="243">
        <f t="shared" si="1"/>
        <v>0</v>
      </c>
      <c r="I35" s="245">
        <f t="shared" si="2"/>
        <v>0</v>
      </c>
      <c r="J35" s="13"/>
      <c r="K35" s="13"/>
    </row>
    <row r="36" spans="1:11" s="21" customFormat="1" ht="30.6" x14ac:dyDescent="0.25">
      <c r="A36" s="235" t="s">
        <v>40</v>
      </c>
      <c r="B36" s="236" t="s">
        <v>877</v>
      </c>
      <c r="C36" s="237" t="s">
        <v>622</v>
      </c>
      <c r="D36" s="238">
        <v>9.01</v>
      </c>
      <c r="E36" s="238"/>
      <c r="F36" s="238"/>
      <c r="G36" s="246">
        <f t="shared" si="0"/>
        <v>0</v>
      </c>
      <c r="H36" s="246">
        <f t="shared" si="1"/>
        <v>0</v>
      </c>
      <c r="I36" s="244">
        <f t="shared" si="2"/>
        <v>0</v>
      </c>
      <c r="J36" s="13"/>
      <c r="K36" s="13"/>
    </row>
    <row r="37" spans="1:11" s="21" customFormat="1" ht="26.25" customHeight="1" x14ac:dyDescent="0.25">
      <c r="A37" s="239" t="s">
        <v>480</v>
      </c>
      <c r="B37" s="240" t="s">
        <v>438</v>
      </c>
      <c r="C37" s="241" t="s">
        <v>622</v>
      </c>
      <c r="D37" s="242">
        <v>9.01</v>
      </c>
      <c r="E37" s="242"/>
      <c r="F37" s="242"/>
      <c r="G37" s="243">
        <f t="shared" si="0"/>
        <v>0</v>
      </c>
      <c r="H37" s="243">
        <f t="shared" si="1"/>
        <v>0</v>
      </c>
      <c r="I37" s="245">
        <f t="shared" si="2"/>
        <v>0</v>
      </c>
      <c r="J37" s="13"/>
      <c r="K37" s="13"/>
    </row>
    <row r="38" spans="1:11" s="21" customFormat="1" ht="50.25" customHeight="1" x14ac:dyDescent="0.25">
      <c r="A38" s="235" t="s">
        <v>42</v>
      </c>
      <c r="B38" s="236" t="s">
        <v>879</v>
      </c>
      <c r="C38" s="237" t="s">
        <v>622</v>
      </c>
      <c r="D38" s="238">
        <v>2001.96</v>
      </c>
      <c r="E38" s="238"/>
      <c r="F38" s="238"/>
      <c r="G38" s="246">
        <f t="shared" si="0"/>
        <v>0</v>
      </c>
      <c r="H38" s="246">
        <f t="shared" si="1"/>
        <v>0</v>
      </c>
      <c r="I38" s="244">
        <f t="shared" si="2"/>
        <v>0</v>
      </c>
      <c r="J38" s="13"/>
      <c r="K38" s="13"/>
    </row>
    <row r="39" spans="1:11" s="21" customFormat="1" ht="50.25" customHeight="1" x14ac:dyDescent="0.25">
      <c r="A39" s="239" t="s">
        <v>484</v>
      </c>
      <c r="B39" s="240" t="s">
        <v>513</v>
      </c>
      <c r="C39" s="241" t="s">
        <v>622</v>
      </c>
      <c r="D39" s="242">
        <f>58*0.67</f>
        <v>38.86</v>
      </c>
      <c r="E39" s="242"/>
      <c r="F39" s="242"/>
      <c r="G39" s="243">
        <f t="shared" si="0"/>
        <v>0</v>
      </c>
      <c r="H39" s="243">
        <f t="shared" si="1"/>
        <v>0</v>
      </c>
      <c r="I39" s="245">
        <f t="shared" si="2"/>
        <v>0</v>
      </c>
      <c r="J39" s="13"/>
      <c r="K39" s="13"/>
    </row>
    <row r="40" spans="1:11" s="21" customFormat="1" ht="50.25" customHeight="1" x14ac:dyDescent="0.25">
      <c r="A40" s="239" t="s">
        <v>485</v>
      </c>
      <c r="B40" s="240" t="s">
        <v>880</v>
      </c>
      <c r="C40" s="241" t="s">
        <v>622</v>
      </c>
      <c r="D40" s="242">
        <f>1680*0.67</f>
        <v>1125.5999999999999</v>
      </c>
      <c r="E40" s="242"/>
      <c r="F40" s="242"/>
      <c r="G40" s="243">
        <f t="shared" si="0"/>
        <v>0</v>
      </c>
      <c r="H40" s="243">
        <f t="shared" si="1"/>
        <v>0</v>
      </c>
      <c r="I40" s="245">
        <f t="shared" si="2"/>
        <v>0</v>
      </c>
      <c r="J40" s="13"/>
      <c r="K40" s="13"/>
    </row>
    <row r="41" spans="1:11" s="21" customFormat="1" ht="50.25" customHeight="1" x14ac:dyDescent="0.25">
      <c r="A41" s="239" t="s">
        <v>486</v>
      </c>
      <c r="B41" s="240" t="s">
        <v>881</v>
      </c>
      <c r="C41" s="241" t="s">
        <v>622</v>
      </c>
      <c r="D41" s="242">
        <f>1250*0.67</f>
        <v>837.5</v>
      </c>
      <c r="E41" s="242"/>
      <c r="F41" s="242"/>
      <c r="G41" s="243">
        <f t="shared" si="0"/>
        <v>0</v>
      </c>
      <c r="H41" s="243">
        <f t="shared" si="1"/>
        <v>0</v>
      </c>
      <c r="I41" s="245">
        <f t="shared" si="2"/>
        <v>0</v>
      </c>
      <c r="J41" s="13"/>
      <c r="K41" s="13"/>
    </row>
    <row r="42" spans="1:11" s="21" customFormat="1" ht="36.75" customHeight="1" x14ac:dyDescent="0.25">
      <c r="A42" s="235" t="s">
        <v>45</v>
      </c>
      <c r="B42" s="236" t="s">
        <v>447</v>
      </c>
      <c r="C42" s="237" t="s">
        <v>869</v>
      </c>
      <c r="D42" s="238">
        <v>623</v>
      </c>
      <c r="E42" s="238"/>
      <c r="F42" s="238"/>
      <c r="G42" s="246">
        <f t="shared" si="0"/>
        <v>0</v>
      </c>
      <c r="H42" s="246">
        <f t="shared" si="1"/>
        <v>0</v>
      </c>
      <c r="I42" s="244">
        <f t="shared" si="2"/>
        <v>0</v>
      </c>
      <c r="J42" s="13"/>
      <c r="K42" s="13"/>
    </row>
    <row r="43" spans="1:11" s="21" customFormat="1" ht="36" customHeight="1" x14ac:dyDescent="0.25">
      <c r="A43" s="239" t="s">
        <v>489</v>
      </c>
      <c r="B43" s="240" t="s">
        <v>77</v>
      </c>
      <c r="C43" s="241" t="s">
        <v>618</v>
      </c>
      <c r="D43" s="242">
        <v>153.30000000000001</v>
      </c>
      <c r="E43" s="242"/>
      <c r="F43" s="242"/>
      <c r="G43" s="243">
        <f t="shared" si="0"/>
        <v>0</v>
      </c>
      <c r="H43" s="243">
        <f t="shared" si="1"/>
        <v>0</v>
      </c>
      <c r="I43" s="245">
        <f t="shared" si="2"/>
        <v>0</v>
      </c>
      <c r="J43" s="13"/>
      <c r="K43" s="13"/>
    </row>
    <row r="44" spans="1:11" s="21" customFormat="1" ht="26.25" customHeight="1" x14ac:dyDescent="0.25">
      <c r="A44" s="235" t="s">
        <v>46</v>
      </c>
      <c r="B44" s="236" t="s">
        <v>882</v>
      </c>
      <c r="C44" s="237" t="s">
        <v>620</v>
      </c>
      <c r="D44" s="238">
        <v>899</v>
      </c>
      <c r="E44" s="238"/>
      <c r="F44" s="238"/>
      <c r="G44" s="246">
        <f t="shared" si="0"/>
        <v>0</v>
      </c>
      <c r="H44" s="246">
        <f t="shared" si="1"/>
        <v>0</v>
      </c>
      <c r="I44" s="244">
        <f t="shared" si="2"/>
        <v>0</v>
      </c>
      <c r="J44" s="13"/>
      <c r="K44" s="13"/>
    </row>
    <row r="45" spans="1:11" s="21" customFormat="1" ht="28.5" customHeight="1" x14ac:dyDescent="0.25">
      <c r="A45" s="239" t="s">
        <v>491</v>
      </c>
      <c r="B45" s="240" t="s">
        <v>520</v>
      </c>
      <c r="C45" s="241" t="s">
        <v>620</v>
      </c>
      <c r="D45" s="242">
        <f>1000*0.67</f>
        <v>670</v>
      </c>
      <c r="E45" s="242"/>
      <c r="F45" s="242"/>
      <c r="G45" s="243">
        <f t="shared" si="0"/>
        <v>0</v>
      </c>
      <c r="H45" s="243">
        <f t="shared" si="1"/>
        <v>0</v>
      </c>
      <c r="I45" s="245">
        <f t="shared" si="2"/>
        <v>0</v>
      </c>
      <c r="J45" s="13"/>
      <c r="K45" s="13"/>
    </row>
    <row r="46" spans="1:11" s="21" customFormat="1" ht="24.75" customHeight="1" x14ac:dyDescent="0.25">
      <c r="A46" s="239" t="s">
        <v>492</v>
      </c>
      <c r="B46" s="240" t="s">
        <v>521</v>
      </c>
      <c r="C46" s="241" t="s">
        <v>620</v>
      </c>
      <c r="D46" s="242">
        <f>1000*0.67</f>
        <v>670</v>
      </c>
      <c r="E46" s="242"/>
      <c r="F46" s="242"/>
      <c r="G46" s="243">
        <f t="shared" si="0"/>
        <v>0</v>
      </c>
      <c r="H46" s="243">
        <f t="shared" si="1"/>
        <v>0</v>
      </c>
      <c r="I46" s="245">
        <f t="shared" si="2"/>
        <v>0</v>
      </c>
      <c r="J46" s="13"/>
      <c r="K46" s="13"/>
    </row>
    <row r="47" spans="1:11" s="21" customFormat="1" ht="24.75" customHeight="1" x14ac:dyDescent="0.25">
      <c r="A47" s="239" t="s">
        <v>493</v>
      </c>
      <c r="B47" s="240" t="s">
        <v>522</v>
      </c>
      <c r="C47" s="241" t="s">
        <v>620</v>
      </c>
      <c r="D47" s="242">
        <v>275</v>
      </c>
      <c r="E47" s="242"/>
      <c r="F47" s="242"/>
      <c r="G47" s="243">
        <f t="shared" si="0"/>
        <v>0</v>
      </c>
      <c r="H47" s="243">
        <f t="shared" si="1"/>
        <v>0</v>
      </c>
      <c r="I47" s="245">
        <f t="shared" si="2"/>
        <v>0</v>
      </c>
      <c r="J47" s="13"/>
      <c r="K47" s="13"/>
    </row>
    <row r="48" spans="1:11" s="21" customFormat="1" ht="25.5" customHeight="1" x14ac:dyDescent="0.25">
      <c r="A48" s="239" t="s">
        <v>494</v>
      </c>
      <c r="B48" s="240" t="s">
        <v>523</v>
      </c>
      <c r="C48" s="241" t="s">
        <v>620</v>
      </c>
      <c r="D48" s="242">
        <v>369</v>
      </c>
      <c r="E48" s="242"/>
      <c r="F48" s="242"/>
      <c r="G48" s="243">
        <f t="shared" si="0"/>
        <v>0</v>
      </c>
      <c r="H48" s="243">
        <f t="shared" si="1"/>
        <v>0</v>
      </c>
      <c r="I48" s="245">
        <f t="shared" si="2"/>
        <v>0</v>
      </c>
      <c r="J48" s="13"/>
      <c r="K48" s="13"/>
    </row>
    <row r="49" spans="1:12" s="21" customFormat="1" ht="24.75" customHeight="1" x14ac:dyDescent="0.25">
      <c r="A49" s="239" t="s">
        <v>495</v>
      </c>
      <c r="B49" s="240" t="s">
        <v>524</v>
      </c>
      <c r="C49" s="241" t="s">
        <v>620</v>
      </c>
      <c r="D49" s="242">
        <v>27</v>
      </c>
      <c r="E49" s="242"/>
      <c r="F49" s="242"/>
      <c r="G49" s="243">
        <f t="shared" si="0"/>
        <v>0</v>
      </c>
      <c r="H49" s="243">
        <f t="shared" si="1"/>
        <v>0</v>
      </c>
      <c r="I49" s="245">
        <f t="shared" si="2"/>
        <v>0</v>
      </c>
      <c r="J49" s="13"/>
      <c r="K49" s="13"/>
    </row>
    <row r="50" spans="1:12" s="21" customFormat="1" ht="21.75" customHeight="1" x14ac:dyDescent="0.25">
      <c r="A50" s="239" t="s">
        <v>496</v>
      </c>
      <c r="B50" s="240" t="s">
        <v>525</v>
      </c>
      <c r="C50" s="241" t="s">
        <v>620</v>
      </c>
      <c r="D50" s="242">
        <v>185</v>
      </c>
      <c r="E50" s="242"/>
      <c r="F50" s="242"/>
      <c r="G50" s="243">
        <f t="shared" si="0"/>
        <v>0</v>
      </c>
      <c r="H50" s="243">
        <f t="shared" si="1"/>
        <v>0</v>
      </c>
      <c r="I50" s="245">
        <f t="shared" si="2"/>
        <v>0</v>
      </c>
      <c r="J50" s="13"/>
      <c r="K50" s="13"/>
    </row>
    <row r="51" spans="1:12" s="21" customFormat="1" ht="20.25" customHeight="1" x14ac:dyDescent="0.25">
      <c r="A51" s="239" t="s">
        <v>497</v>
      </c>
      <c r="B51" s="240" t="s">
        <v>526</v>
      </c>
      <c r="C51" s="241" t="s">
        <v>620</v>
      </c>
      <c r="D51" s="242">
        <v>185</v>
      </c>
      <c r="E51" s="242"/>
      <c r="F51" s="242"/>
      <c r="G51" s="243">
        <f t="shared" si="0"/>
        <v>0</v>
      </c>
      <c r="H51" s="243">
        <f t="shared" si="1"/>
        <v>0</v>
      </c>
      <c r="I51" s="245">
        <f t="shared" si="2"/>
        <v>0</v>
      </c>
      <c r="J51" s="13"/>
      <c r="K51" s="13"/>
    </row>
    <row r="52" spans="1:12" s="21" customFormat="1" ht="24.75" customHeight="1" x14ac:dyDescent="0.25">
      <c r="A52" s="239" t="s">
        <v>498</v>
      </c>
      <c r="B52" s="240" t="s">
        <v>527</v>
      </c>
      <c r="C52" s="241" t="s">
        <v>620</v>
      </c>
      <c r="D52" s="242">
        <v>185</v>
      </c>
      <c r="E52" s="242"/>
      <c r="F52" s="242"/>
      <c r="G52" s="243">
        <f t="shared" si="0"/>
        <v>0</v>
      </c>
      <c r="H52" s="243">
        <f t="shared" si="1"/>
        <v>0</v>
      </c>
      <c r="I52" s="245">
        <f t="shared" si="2"/>
        <v>0</v>
      </c>
      <c r="J52" s="13"/>
      <c r="K52" s="13"/>
    </row>
    <row r="53" spans="1:12" s="21" customFormat="1" ht="24" customHeight="1" x14ac:dyDescent="0.25">
      <c r="A53" s="239" t="s">
        <v>499</v>
      </c>
      <c r="B53" s="240" t="s">
        <v>528</v>
      </c>
      <c r="C53" s="241" t="s">
        <v>620</v>
      </c>
      <c r="D53" s="241">
        <v>44</v>
      </c>
      <c r="E53" s="241"/>
      <c r="F53" s="241"/>
      <c r="G53" s="245">
        <f t="shared" si="0"/>
        <v>0</v>
      </c>
      <c r="H53" s="245">
        <f t="shared" si="1"/>
        <v>0</v>
      </c>
      <c r="I53" s="245">
        <f t="shared" si="2"/>
        <v>0</v>
      </c>
      <c r="J53" s="13"/>
      <c r="K53" s="13"/>
    </row>
    <row r="54" spans="1:12" s="21" customFormat="1" ht="28.5" customHeight="1" x14ac:dyDescent="0.25">
      <c r="A54" s="239" t="s">
        <v>79</v>
      </c>
      <c r="B54" s="240" t="s">
        <v>529</v>
      </c>
      <c r="C54" s="241" t="s">
        <v>620</v>
      </c>
      <c r="D54" s="241">
        <v>44</v>
      </c>
      <c r="E54" s="241"/>
      <c r="F54" s="241"/>
      <c r="G54" s="245">
        <f t="shared" si="0"/>
        <v>0</v>
      </c>
      <c r="H54" s="245">
        <f t="shared" si="1"/>
        <v>0</v>
      </c>
      <c r="I54" s="245">
        <f t="shared" si="2"/>
        <v>0</v>
      </c>
      <c r="J54" s="13"/>
      <c r="K54" s="13"/>
    </row>
    <row r="55" spans="1:12" s="21" customFormat="1" ht="30" customHeight="1" x14ac:dyDescent="0.25">
      <c r="A55" s="239" t="s">
        <v>80</v>
      </c>
      <c r="B55" s="240" t="s">
        <v>530</v>
      </c>
      <c r="C55" s="241" t="s">
        <v>620</v>
      </c>
      <c r="D55" s="241">
        <v>44</v>
      </c>
      <c r="E55" s="241"/>
      <c r="F55" s="241"/>
      <c r="G55" s="245">
        <f t="shared" si="0"/>
        <v>0</v>
      </c>
      <c r="H55" s="245">
        <f t="shared" si="1"/>
        <v>0</v>
      </c>
      <c r="I55" s="245">
        <f t="shared" si="2"/>
        <v>0</v>
      </c>
      <c r="J55" s="13"/>
      <c r="K55" s="13"/>
    </row>
    <row r="56" spans="1:12" ht="21.75" customHeight="1" x14ac:dyDescent="0.25">
      <c r="A56" s="216"/>
      <c r="B56" s="198" t="s">
        <v>866</v>
      </c>
      <c r="C56" s="198"/>
      <c r="D56" s="199"/>
      <c r="E56" s="199"/>
      <c r="F56" s="199"/>
      <c r="G56" s="247">
        <f>SUM(G12:G55)</f>
        <v>0</v>
      </c>
      <c r="H56" s="247">
        <f>SUM(H12:H55)</f>
        <v>0</v>
      </c>
      <c r="I56" s="247">
        <f>SUM(I12:I55)</f>
        <v>0</v>
      </c>
      <c r="L56" s="31"/>
    </row>
    <row r="57" spans="1:12" x14ac:dyDescent="0.25">
      <c r="B57" s="18"/>
      <c r="C57" s="18"/>
    </row>
    <row r="59" spans="1:12" x14ac:dyDescent="0.25">
      <c r="B59" s="593" t="s">
        <v>1146</v>
      </c>
    </row>
    <row r="60" spans="1:12" x14ac:dyDescent="0.25">
      <c r="B60" s="595" t="s">
        <v>1150</v>
      </c>
    </row>
  </sheetData>
  <autoFilter ref="A11:I55" xr:uid="{00000000-0009-0000-0000-000001000000}"/>
  <mergeCells count="9">
    <mergeCell ref="G9:I9"/>
    <mergeCell ref="A3:I3"/>
    <mergeCell ref="A4:I4"/>
    <mergeCell ref="A6:I6"/>
    <mergeCell ref="A7:I7"/>
    <mergeCell ref="B9:B10"/>
    <mergeCell ref="C9:C10"/>
    <mergeCell ref="D9:D10"/>
    <mergeCell ref="E9:F9"/>
  </mergeCells>
  <phoneticPr fontId="27" type="noConversion"/>
  <pageMargins left="0.7" right="0.7" top="0.75" bottom="0.75" header="0.3" footer="0.3"/>
  <pageSetup paperSize="9" scale="65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87F44-D8E3-4102-86D7-ABFD5E12D59E}">
  <sheetPr>
    <tabColor theme="9" tint="-0.249977111117893"/>
    <pageSetUpPr fitToPage="1"/>
  </sheetPr>
  <dimension ref="A1:M43"/>
  <sheetViews>
    <sheetView zoomScaleNormal="100" zoomScaleSheetLayoutView="100" workbookViewId="0">
      <selection activeCell="A4" sqref="A4:I4"/>
    </sheetView>
  </sheetViews>
  <sheetFormatPr defaultColWidth="8.77734375" defaultRowHeight="13.2" x14ac:dyDescent="0.25"/>
  <cols>
    <col min="1" max="1" width="7.109375" style="13" customWidth="1"/>
    <col min="2" max="2" width="58.6640625" style="13" customWidth="1"/>
    <col min="3" max="3" width="11.6640625" style="13" customWidth="1"/>
    <col min="4" max="4" width="9.77734375" style="157" customWidth="1"/>
    <col min="5" max="5" width="12.109375" style="157" customWidth="1"/>
    <col min="6" max="8" width="17.109375" style="13" customWidth="1"/>
    <col min="9" max="9" width="19.44140625" style="13" customWidth="1"/>
    <col min="10" max="10" width="8.77734375" style="13" customWidth="1"/>
    <col min="11" max="11" width="15" style="13" customWidth="1"/>
    <col min="12" max="12" width="16.6640625" style="13" customWidth="1"/>
    <col min="13" max="13" width="15" style="13" customWidth="1"/>
    <col min="14" max="16" width="8.77734375" style="13" customWidth="1"/>
    <col min="17" max="257" width="8.77734375" style="13"/>
    <col min="258" max="258" width="7.109375" style="13" customWidth="1"/>
    <col min="259" max="259" width="12.33203125" style="13" customWidth="1"/>
    <col min="260" max="260" width="39" style="13" customWidth="1"/>
    <col min="261" max="262" width="9.77734375" style="13" customWidth="1"/>
    <col min="263" max="263" width="10.33203125" style="13" customWidth="1"/>
    <col min="264" max="264" width="11.44140625" style="13" customWidth="1"/>
    <col min="265" max="265" width="13" style="13" customWidth="1"/>
    <col min="266" max="513" width="8.77734375" style="13"/>
    <col min="514" max="514" width="7.109375" style="13" customWidth="1"/>
    <col min="515" max="515" width="12.33203125" style="13" customWidth="1"/>
    <col min="516" max="516" width="39" style="13" customWidth="1"/>
    <col min="517" max="518" width="9.77734375" style="13" customWidth="1"/>
    <col min="519" max="519" width="10.33203125" style="13" customWidth="1"/>
    <col min="520" max="520" width="11.44140625" style="13" customWidth="1"/>
    <col min="521" max="521" width="13" style="13" customWidth="1"/>
    <col min="522" max="769" width="8.77734375" style="13"/>
    <col min="770" max="770" width="7.109375" style="13" customWidth="1"/>
    <col min="771" max="771" width="12.33203125" style="13" customWidth="1"/>
    <col min="772" max="772" width="39" style="13" customWidth="1"/>
    <col min="773" max="774" width="9.77734375" style="13" customWidth="1"/>
    <col min="775" max="775" width="10.33203125" style="13" customWidth="1"/>
    <col min="776" max="776" width="11.44140625" style="13" customWidth="1"/>
    <col min="777" max="777" width="13" style="13" customWidth="1"/>
    <col min="778" max="1025" width="8.77734375" style="13"/>
    <col min="1026" max="1026" width="7.109375" style="13" customWidth="1"/>
    <col min="1027" max="1027" width="12.33203125" style="13" customWidth="1"/>
    <col min="1028" max="1028" width="39" style="13" customWidth="1"/>
    <col min="1029" max="1030" width="9.77734375" style="13" customWidth="1"/>
    <col min="1031" max="1031" width="10.33203125" style="13" customWidth="1"/>
    <col min="1032" max="1032" width="11.44140625" style="13" customWidth="1"/>
    <col min="1033" max="1033" width="13" style="13" customWidth="1"/>
    <col min="1034" max="1281" width="8.77734375" style="13"/>
    <col min="1282" max="1282" width="7.109375" style="13" customWidth="1"/>
    <col min="1283" max="1283" width="12.33203125" style="13" customWidth="1"/>
    <col min="1284" max="1284" width="39" style="13" customWidth="1"/>
    <col min="1285" max="1286" width="9.77734375" style="13" customWidth="1"/>
    <col min="1287" max="1287" width="10.33203125" style="13" customWidth="1"/>
    <col min="1288" max="1288" width="11.44140625" style="13" customWidth="1"/>
    <col min="1289" max="1289" width="13" style="13" customWidth="1"/>
    <col min="1290" max="1537" width="8.77734375" style="13"/>
    <col min="1538" max="1538" width="7.109375" style="13" customWidth="1"/>
    <col min="1539" max="1539" width="12.33203125" style="13" customWidth="1"/>
    <col min="1540" max="1540" width="39" style="13" customWidth="1"/>
    <col min="1541" max="1542" width="9.77734375" style="13" customWidth="1"/>
    <col min="1543" max="1543" width="10.33203125" style="13" customWidth="1"/>
    <col min="1544" max="1544" width="11.44140625" style="13" customWidth="1"/>
    <col min="1545" max="1545" width="13" style="13" customWidth="1"/>
    <col min="1546" max="1793" width="8.77734375" style="13"/>
    <col min="1794" max="1794" width="7.109375" style="13" customWidth="1"/>
    <col min="1795" max="1795" width="12.33203125" style="13" customWidth="1"/>
    <col min="1796" max="1796" width="39" style="13" customWidth="1"/>
    <col min="1797" max="1798" width="9.77734375" style="13" customWidth="1"/>
    <col min="1799" max="1799" width="10.33203125" style="13" customWidth="1"/>
    <col min="1800" max="1800" width="11.44140625" style="13" customWidth="1"/>
    <col min="1801" max="1801" width="13" style="13" customWidth="1"/>
    <col min="1802" max="2049" width="8.77734375" style="13"/>
    <col min="2050" max="2050" width="7.109375" style="13" customWidth="1"/>
    <col min="2051" max="2051" width="12.33203125" style="13" customWidth="1"/>
    <col min="2052" max="2052" width="39" style="13" customWidth="1"/>
    <col min="2053" max="2054" width="9.77734375" style="13" customWidth="1"/>
    <col min="2055" max="2055" width="10.33203125" style="13" customWidth="1"/>
    <col min="2056" max="2056" width="11.44140625" style="13" customWidth="1"/>
    <col min="2057" max="2057" width="13" style="13" customWidth="1"/>
    <col min="2058" max="2305" width="8.77734375" style="13"/>
    <col min="2306" max="2306" width="7.109375" style="13" customWidth="1"/>
    <col min="2307" max="2307" width="12.33203125" style="13" customWidth="1"/>
    <col min="2308" max="2308" width="39" style="13" customWidth="1"/>
    <col min="2309" max="2310" width="9.77734375" style="13" customWidth="1"/>
    <col min="2311" max="2311" width="10.33203125" style="13" customWidth="1"/>
    <col min="2312" max="2312" width="11.44140625" style="13" customWidth="1"/>
    <col min="2313" max="2313" width="13" style="13" customWidth="1"/>
    <col min="2314" max="2561" width="8.77734375" style="13"/>
    <col min="2562" max="2562" width="7.109375" style="13" customWidth="1"/>
    <col min="2563" max="2563" width="12.33203125" style="13" customWidth="1"/>
    <col min="2564" max="2564" width="39" style="13" customWidth="1"/>
    <col min="2565" max="2566" width="9.77734375" style="13" customWidth="1"/>
    <col min="2567" max="2567" width="10.33203125" style="13" customWidth="1"/>
    <col min="2568" max="2568" width="11.44140625" style="13" customWidth="1"/>
    <col min="2569" max="2569" width="13" style="13" customWidth="1"/>
    <col min="2570" max="2817" width="8.77734375" style="13"/>
    <col min="2818" max="2818" width="7.109375" style="13" customWidth="1"/>
    <col min="2819" max="2819" width="12.33203125" style="13" customWidth="1"/>
    <col min="2820" max="2820" width="39" style="13" customWidth="1"/>
    <col min="2821" max="2822" width="9.77734375" style="13" customWidth="1"/>
    <col min="2823" max="2823" width="10.33203125" style="13" customWidth="1"/>
    <col min="2824" max="2824" width="11.44140625" style="13" customWidth="1"/>
    <col min="2825" max="2825" width="13" style="13" customWidth="1"/>
    <col min="2826" max="3073" width="8.77734375" style="13"/>
    <col min="3074" max="3074" width="7.109375" style="13" customWidth="1"/>
    <col min="3075" max="3075" width="12.33203125" style="13" customWidth="1"/>
    <col min="3076" max="3076" width="39" style="13" customWidth="1"/>
    <col min="3077" max="3078" width="9.77734375" style="13" customWidth="1"/>
    <col min="3079" max="3079" width="10.33203125" style="13" customWidth="1"/>
    <col min="3080" max="3080" width="11.44140625" style="13" customWidth="1"/>
    <col min="3081" max="3081" width="13" style="13" customWidth="1"/>
    <col min="3082" max="3329" width="8.77734375" style="13"/>
    <col min="3330" max="3330" width="7.109375" style="13" customWidth="1"/>
    <col min="3331" max="3331" width="12.33203125" style="13" customWidth="1"/>
    <col min="3332" max="3332" width="39" style="13" customWidth="1"/>
    <col min="3333" max="3334" width="9.77734375" style="13" customWidth="1"/>
    <col min="3335" max="3335" width="10.33203125" style="13" customWidth="1"/>
    <col min="3336" max="3336" width="11.44140625" style="13" customWidth="1"/>
    <col min="3337" max="3337" width="13" style="13" customWidth="1"/>
    <col min="3338" max="3585" width="8.77734375" style="13"/>
    <col min="3586" max="3586" width="7.109375" style="13" customWidth="1"/>
    <col min="3587" max="3587" width="12.33203125" style="13" customWidth="1"/>
    <col min="3588" max="3588" width="39" style="13" customWidth="1"/>
    <col min="3589" max="3590" width="9.77734375" style="13" customWidth="1"/>
    <col min="3591" max="3591" width="10.33203125" style="13" customWidth="1"/>
    <col min="3592" max="3592" width="11.44140625" style="13" customWidth="1"/>
    <col min="3593" max="3593" width="13" style="13" customWidth="1"/>
    <col min="3594" max="3841" width="8.77734375" style="13"/>
    <col min="3842" max="3842" width="7.109375" style="13" customWidth="1"/>
    <col min="3843" max="3843" width="12.33203125" style="13" customWidth="1"/>
    <col min="3844" max="3844" width="39" style="13" customWidth="1"/>
    <col min="3845" max="3846" width="9.77734375" style="13" customWidth="1"/>
    <col min="3847" max="3847" width="10.33203125" style="13" customWidth="1"/>
    <col min="3848" max="3848" width="11.44140625" style="13" customWidth="1"/>
    <col min="3849" max="3849" width="13" style="13" customWidth="1"/>
    <col min="3850" max="4097" width="8.77734375" style="13"/>
    <col min="4098" max="4098" width="7.109375" style="13" customWidth="1"/>
    <col min="4099" max="4099" width="12.33203125" style="13" customWidth="1"/>
    <col min="4100" max="4100" width="39" style="13" customWidth="1"/>
    <col min="4101" max="4102" width="9.77734375" style="13" customWidth="1"/>
    <col min="4103" max="4103" width="10.33203125" style="13" customWidth="1"/>
    <col min="4104" max="4104" width="11.44140625" style="13" customWidth="1"/>
    <col min="4105" max="4105" width="13" style="13" customWidth="1"/>
    <col min="4106" max="4353" width="8.77734375" style="13"/>
    <col min="4354" max="4354" width="7.109375" style="13" customWidth="1"/>
    <col min="4355" max="4355" width="12.33203125" style="13" customWidth="1"/>
    <col min="4356" max="4356" width="39" style="13" customWidth="1"/>
    <col min="4357" max="4358" width="9.77734375" style="13" customWidth="1"/>
    <col min="4359" max="4359" width="10.33203125" style="13" customWidth="1"/>
    <col min="4360" max="4360" width="11.44140625" style="13" customWidth="1"/>
    <col min="4361" max="4361" width="13" style="13" customWidth="1"/>
    <col min="4362" max="4609" width="8.77734375" style="13"/>
    <col min="4610" max="4610" width="7.109375" style="13" customWidth="1"/>
    <col min="4611" max="4611" width="12.33203125" style="13" customWidth="1"/>
    <col min="4612" max="4612" width="39" style="13" customWidth="1"/>
    <col min="4613" max="4614" width="9.77734375" style="13" customWidth="1"/>
    <col min="4615" max="4615" width="10.33203125" style="13" customWidth="1"/>
    <col min="4616" max="4616" width="11.44140625" style="13" customWidth="1"/>
    <col min="4617" max="4617" width="13" style="13" customWidth="1"/>
    <col min="4618" max="4865" width="8.77734375" style="13"/>
    <col min="4866" max="4866" width="7.109375" style="13" customWidth="1"/>
    <col min="4867" max="4867" width="12.33203125" style="13" customWidth="1"/>
    <col min="4868" max="4868" width="39" style="13" customWidth="1"/>
    <col min="4869" max="4870" width="9.77734375" style="13" customWidth="1"/>
    <col min="4871" max="4871" width="10.33203125" style="13" customWidth="1"/>
    <col min="4872" max="4872" width="11.44140625" style="13" customWidth="1"/>
    <col min="4873" max="4873" width="13" style="13" customWidth="1"/>
    <col min="4874" max="5121" width="8.77734375" style="13"/>
    <col min="5122" max="5122" width="7.109375" style="13" customWidth="1"/>
    <col min="5123" max="5123" width="12.33203125" style="13" customWidth="1"/>
    <col min="5124" max="5124" width="39" style="13" customWidth="1"/>
    <col min="5125" max="5126" width="9.77734375" style="13" customWidth="1"/>
    <col min="5127" max="5127" width="10.33203125" style="13" customWidth="1"/>
    <col min="5128" max="5128" width="11.44140625" style="13" customWidth="1"/>
    <col min="5129" max="5129" width="13" style="13" customWidth="1"/>
    <col min="5130" max="5377" width="8.77734375" style="13"/>
    <col min="5378" max="5378" width="7.109375" style="13" customWidth="1"/>
    <col min="5379" max="5379" width="12.33203125" style="13" customWidth="1"/>
    <col min="5380" max="5380" width="39" style="13" customWidth="1"/>
    <col min="5381" max="5382" width="9.77734375" style="13" customWidth="1"/>
    <col min="5383" max="5383" width="10.33203125" style="13" customWidth="1"/>
    <col min="5384" max="5384" width="11.44140625" style="13" customWidth="1"/>
    <col min="5385" max="5385" width="13" style="13" customWidth="1"/>
    <col min="5386" max="5633" width="8.77734375" style="13"/>
    <col min="5634" max="5634" width="7.109375" style="13" customWidth="1"/>
    <col min="5635" max="5635" width="12.33203125" style="13" customWidth="1"/>
    <col min="5636" max="5636" width="39" style="13" customWidth="1"/>
    <col min="5637" max="5638" width="9.77734375" style="13" customWidth="1"/>
    <col min="5639" max="5639" width="10.33203125" style="13" customWidth="1"/>
    <col min="5640" max="5640" width="11.44140625" style="13" customWidth="1"/>
    <col min="5641" max="5641" width="13" style="13" customWidth="1"/>
    <col min="5642" max="5889" width="8.77734375" style="13"/>
    <col min="5890" max="5890" width="7.109375" style="13" customWidth="1"/>
    <col min="5891" max="5891" width="12.33203125" style="13" customWidth="1"/>
    <col min="5892" max="5892" width="39" style="13" customWidth="1"/>
    <col min="5893" max="5894" width="9.77734375" style="13" customWidth="1"/>
    <col min="5895" max="5895" width="10.33203125" style="13" customWidth="1"/>
    <col min="5896" max="5896" width="11.44140625" style="13" customWidth="1"/>
    <col min="5897" max="5897" width="13" style="13" customWidth="1"/>
    <col min="5898" max="6145" width="8.77734375" style="13"/>
    <col min="6146" max="6146" width="7.109375" style="13" customWidth="1"/>
    <col min="6147" max="6147" width="12.33203125" style="13" customWidth="1"/>
    <col min="6148" max="6148" width="39" style="13" customWidth="1"/>
    <col min="6149" max="6150" width="9.77734375" style="13" customWidth="1"/>
    <col min="6151" max="6151" width="10.33203125" style="13" customWidth="1"/>
    <col min="6152" max="6152" width="11.44140625" style="13" customWidth="1"/>
    <col min="6153" max="6153" width="13" style="13" customWidth="1"/>
    <col min="6154" max="6401" width="8.77734375" style="13"/>
    <col min="6402" max="6402" width="7.109375" style="13" customWidth="1"/>
    <col min="6403" max="6403" width="12.33203125" style="13" customWidth="1"/>
    <col min="6404" max="6404" width="39" style="13" customWidth="1"/>
    <col min="6405" max="6406" width="9.77734375" style="13" customWidth="1"/>
    <col min="6407" max="6407" width="10.33203125" style="13" customWidth="1"/>
    <col min="6408" max="6408" width="11.44140625" style="13" customWidth="1"/>
    <col min="6409" max="6409" width="13" style="13" customWidth="1"/>
    <col min="6410" max="6657" width="8.77734375" style="13"/>
    <col min="6658" max="6658" width="7.109375" style="13" customWidth="1"/>
    <col min="6659" max="6659" width="12.33203125" style="13" customWidth="1"/>
    <col min="6660" max="6660" width="39" style="13" customWidth="1"/>
    <col min="6661" max="6662" width="9.77734375" style="13" customWidth="1"/>
    <col min="6663" max="6663" width="10.33203125" style="13" customWidth="1"/>
    <col min="6664" max="6664" width="11.44140625" style="13" customWidth="1"/>
    <col min="6665" max="6665" width="13" style="13" customWidth="1"/>
    <col min="6666" max="6913" width="8.77734375" style="13"/>
    <col min="6914" max="6914" width="7.109375" style="13" customWidth="1"/>
    <col min="6915" max="6915" width="12.33203125" style="13" customWidth="1"/>
    <col min="6916" max="6916" width="39" style="13" customWidth="1"/>
    <col min="6917" max="6918" width="9.77734375" style="13" customWidth="1"/>
    <col min="6919" max="6919" width="10.33203125" style="13" customWidth="1"/>
    <col min="6920" max="6920" width="11.44140625" style="13" customWidth="1"/>
    <col min="6921" max="6921" width="13" style="13" customWidth="1"/>
    <col min="6922" max="7169" width="8.77734375" style="13"/>
    <col min="7170" max="7170" width="7.109375" style="13" customWidth="1"/>
    <col min="7171" max="7171" width="12.33203125" style="13" customWidth="1"/>
    <col min="7172" max="7172" width="39" style="13" customWidth="1"/>
    <col min="7173" max="7174" width="9.77734375" style="13" customWidth="1"/>
    <col min="7175" max="7175" width="10.33203125" style="13" customWidth="1"/>
    <col min="7176" max="7176" width="11.44140625" style="13" customWidth="1"/>
    <col min="7177" max="7177" width="13" style="13" customWidth="1"/>
    <col min="7178" max="7425" width="8.77734375" style="13"/>
    <col min="7426" max="7426" width="7.109375" style="13" customWidth="1"/>
    <col min="7427" max="7427" width="12.33203125" style="13" customWidth="1"/>
    <col min="7428" max="7428" width="39" style="13" customWidth="1"/>
    <col min="7429" max="7430" width="9.77734375" style="13" customWidth="1"/>
    <col min="7431" max="7431" width="10.33203125" style="13" customWidth="1"/>
    <col min="7432" max="7432" width="11.44140625" style="13" customWidth="1"/>
    <col min="7433" max="7433" width="13" style="13" customWidth="1"/>
    <col min="7434" max="7681" width="8.77734375" style="13"/>
    <col min="7682" max="7682" width="7.109375" style="13" customWidth="1"/>
    <col min="7683" max="7683" width="12.33203125" style="13" customWidth="1"/>
    <col min="7684" max="7684" width="39" style="13" customWidth="1"/>
    <col min="7685" max="7686" width="9.77734375" style="13" customWidth="1"/>
    <col min="7687" max="7687" width="10.33203125" style="13" customWidth="1"/>
    <col min="7688" max="7688" width="11.44140625" style="13" customWidth="1"/>
    <col min="7689" max="7689" width="13" style="13" customWidth="1"/>
    <col min="7690" max="7937" width="8.77734375" style="13"/>
    <col min="7938" max="7938" width="7.109375" style="13" customWidth="1"/>
    <col min="7939" max="7939" width="12.33203125" style="13" customWidth="1"/>
    <col min="7940" max="7940" width="39" style="13" customWidth="1"/>
    <col min="7941" max="7942" width="9.77734375" style="13" customWidth="1"/>
    <col min="7943" max="7943" width="10.33203125" style="13" customWidth="1"/>
    <col min="7944" max="7944" width="11.44140625" style="13" customWidth="1"/>
    <col min="7945" max="7945" width="13" style="13" customWidth="1"/>
    <col min="7946" max="8193" width="8.77734375" style="13"/>
    <col min="8194" max="8194" width="7.109375" style="13" customWidth="1"/>
    <col min="8195" max="8195" width="12.33203125" style="13" customWidth="1"/>
    <col min="8196" max="8196" width="39" style="13" customWidth="1"/>
    <col min="8197" max="8198" width="9.77734375" style="13" customWidth="1"/>
    <col min="8199" max="8199" width="10.33203125" style="13" customWidth="1"/>
    <col min="8200" max="8200" width="11.44140625" style="13" customWidth="1"/>
    <col min="8201" max="8201" width="13" style="13" customWidth="1"/>
    <col min="8202" max="8449" width="8.77734375" style="13"/>
    <col min="8450" max="8450" width="7.109375" style="13" customWidth="1"/>
    <col min="8451" max="8451" width="12.33203125" style="13" customWidth="1"/>
    <col min="8452" max="8452" width="39" style="13" customWidth="1"/>
    <col min="8453" max="8454" width="9.77734375" style="13" customWidth="1"/>
    <col min="8455" max="8455" width="10.33203125" style="13" customWidth="1"/>
    <col min="8456" max="8456" width="11.44140625" style="13" customWidth="1"/>
    <col min="8457" max="8457" width="13" style="13" customWidth="1"/>
    <col min="8458" max="8705" width="8.77734375" style="13"/>
    <col min="8706" max="8706" width="7.109375" style="13" customWidth="1"/>
    <col min="8707" max="8707" width="12.33203125" style="13" customWidth="1"/>
    <col min="8708" max="8708" width="39" style="13" customWidth="1"/>
    <col min="8709" max="8710" width="9.77734375" style="13" customWidth="1"/>
    <col min="8711" max="8711" width="10.33203125" style="13" customWidth="1"/>
    <col min="8712" max="8712" width="11.44140625" style="13" customWidth="1"/>
    <col min="8713" max="8713" width="13" style="13" customWidth="1"/>
    <col min="8714" max="8961" width="8.77734375" style="13"/>
    <col min="8962" max="8962" width="7.109375" style="13" customWidth="1"/>
    <col min="8963" max="8963" width="12.33203125" style="13" customWidth="1"/>
    <col min="8964" max="8964" width="39" style="13" customWidth="1"/>
    <col min="8965" max="8966" width="9.77734375" style="13" customWidth="1"/>
    <col min="8967" max="8967" width="10.33203125" style="13" customWidth="1"/>
    <col min="8968" max="8968" width="11.44140625" style="13" customWidth="1"/>
    <col min="8969" max="8969" width="13" style="13" customWidth="1"/>
    <col min="8970" max="9217" width="8.77734375" style="13"/>
    <col min="9218" max="9218" width="7.109375" style="13" customWidth="1"/>
    <col min="9219" max="9219" width="12.33203125" style="13" customWidth="1"/>
    <col min="9220" max="9220" width="39" style="13" customWidth="1"/>
    <col min="9221" max="9222" width="9.77734375" style="13" customWidth="1"/>
    <col min="9223" max="9223" width="10.33203125" style="13" customWidth="1"/>
    <col min="9224" max="9224" width="11.44140625" style="13" customWidth="1"/>
    <col min="9225" max="9225" width="13" style="13" customWidth="1"/>
    <col min="9226" max="9473" width="8.77734375" style="13"/>
    <col min="9474" max="9474" width="7.109375" style="13" customWidth="1"/>
    <col min="9475" max="9475" width="12.33203125" style="13" customWidth="1"/>
    <col min="9476" max="9476" width="39" style="13" customWidth="1"/>
    <col min="9477" max="9478" width="9.77734375" style="13" customWidth="1"/>
    <col min="9479" max="9479" width="10.33203125" style="13" customWidth="1"/>
    <col min="9480" max="9480" width="11.44140625" style="13" customWidth="1"/>
    <col min="9481" max="9481" width="13" style="13" customWidth="1"/>
    <col min="9482" max="9729" width="8.77734375" style="13"/>
    <col min="9730" max="9730" width="7.109375" style="13" customWidth="1"/>
    <col min="9731" max="9731" width="12.33203125" style="13" customWidth="1"/>
    <col min="9732" max="9732" width="39" style="13" customWidth="1"/>
    <col min="9733" max="9734" width="9.77734375" style="13" customWidth="1"/>
    <col min="9735" max="9735" width="10.33203125" style="13" customWidth="1"/>
    <col min="9736" max="9736" width="11.44140625" style="13" customWidth="1"/>
    <col min="9737" max="9737" width="13" style="13" customWidth="1"/>
    <col min="9738" max="9985" width="8.77734375" style="13"/>
    <col min="9986" max="9986" width="7.109375" style="13" customWidth="1"/>
    <col min="9987" max="9987" width="12.33203125" style="13" customWidth="1"/>
    <col min="9988" max="9988" width="39" style="13" customWidth="1"/>
    <col min="9989" max="9990" width="9.77734375" style="13" customWidth="1"/>
    <col min="9991" max="9991" width="10.33203125" style="13" customWidth="1"/>
    <col min="9992" max="9992" width="11.44140625" style="13" customWidth="1"/>
    <col min="9993" max="9993" width="13" style="13" customWidth="1"/>
    <col min="9994" max="10241" width="8.77734375" style="13"/>
    <col min="10242" max="10242" width="7.109375" style="13" customWidth="1"/>
    <col min="10243" max="10243" width="12.33203125" style="13" customWidth="1"/>
    <col min="10244" max="10244" width="39" style="13" customWidth="1"/>
    <col min="10245" max="10246" width="9.77734375" style="13" customWidth="1"/>
    <col min="10247" max="10247" width="10.33203125" style="13" customWidth="1"/>
    <col min="10248" max="10248" width="11.44140625" style="13" customWidth="1"/>
    <col min="10249" max="10249" width="13" style="13" customWidth="1"/>
    <col min="10250" max="10497" width="8.77734375" style="13"/>
    <col min="10498" max="10498" width="7.109375" style="13" customWidth="1"/>
    <col min="10499" max="10499" width="12.33203125" style="13" customWidth="1"/>
    <col min="10500" max="10500" width="39" style="13" customWidth="1"/>
    <col min="10501" max="10502" width="9.77734375" style="13" customWidth="1"/>
    <col min="10503" max="10503" width="10.33203125" style="13" customWidth="1"/>
    <col min="10504" max="10504" width="11.44140625" style="13" customWidth="1"/>
    <col min="10505" max="10505" width="13" style="13" customWidth="1"/>
    <col min="10506" max="10753" width="8.77734375" style="13"/>
    <col min="10754" max="10754" width="7.109375" style="13" customWidth="1"/>
    <col min="10755" max="10755" width="12.33203125" style="13" customWidth="1"/>
    <col min="10756" max="10756" width="39" style="13" customWidth="1"/>
    <col min="10757" max="10758" width="9.77734375" style="13" customWidth="1"/>
    <col min="10759" max="10759" width="10.33203125" style="13" customWidth="1"/>
    <col min="10760" max="10760" width="11.44140625" style="13" customWidth="1"/>
    <col min="10761" max="10761" width="13" style="13" customWidth="1"/>
    <col min="10762" max="11009" width="8.77734375" style="13"/>
    <col min="11010" max="11010" width="7.109375" style="13" customWidth="1"/>
    <col min="11011" max="11011" width="12.33203125" style="13" customWidth="1"/>
    <col min="11012" max="11012" width="39" style="13" customWidth="1"/>
    <col min="11013" max="11014" width="9.77734375" style="13" customWidth="1"/>
    <col min="11015" max="11015" width="10.33203125" style="13" customWidth="1"/>
    <col min="11016" max="11016" width="11.44140625" style="13" customWidth="1"/>
    <col min="11017" max="11017" width="13" style="13" customWidth="1"/>
    <col min="11018" max="11265" width="8.77734375" style="13"/>
    <col min="11266" max="11266" width="7.109375" style="13" customWidth="1"/>
    <col min="11267" max="11267" width="12.33203125" style="13" customWidth="1"/>
    <col min="11268" max="11268" width="39" style="13" customWidth="1"/>
    <col min="11269" max="11270" width="9.77734375" style="13" customWidth="1"/>
    <col min="11271" max="11271" width="10.33203125" style="13" customWidth="1"/>
    <col min="11272" max="11272" width="11.44140625" style="13" customWidth="1"/>
    <col min="11273" max="11273" width="13" style="13" customWidth="1"/>
    <col min="11274" max="11521" width="8.77734375" style="13"/>
    <col min="11522" max="11522" width="7.109375" style="13" customWidth="1"/>
    <col min="11523" max="11523" width="12.33203125" style="13" customWidth="1"/>
    <col min="11524" max="11524" width="39" style="13" customWidth="1"/>
    <col min="11525" max="11526" width="9.77734375" style="13" customWidth="1"/>
    <col min="11527" max="11527" width="10.33203125" style="13" customWidth="1"/>
    <col min="11528" max="11528" width="11.44140625" style="13" customWidth="1"/>
    <col min="11529" max="11529" width="13" style="13" customWidth="1"/>
    <col min="11530" max="11777" width="8.77734375" style="13"/>
    <col min="11778" max="11778" width="7.109375" style="13" customWidth="1"/>
    <col min="11779" max="11779" width="12.33203125" style="13" customWidth="1"/>
    <col min="11780" max="11780" width="39" style="13" customWidth="1"/>
    <col min="11781" max="11782" width="9.77734375" style="13" customWidth="1"/>
    <col min="11783" max="11783" width="10.33203125" style="13" customWidth="1"/>
    <col min="11784" max="11784" width="11.44140625" style="13" customWidth="1"/>
    <col min="11785" max="11785" width="13" style="13" customWidth="1"/>
    <col min="11786" max="12033" width="8.77734375" style="13"/>
    <col min="12034" max="12034" width="7.109375" style="13" customWidth="1"/>
    <col min="12035" max="12035" width="12.33203125" style="13" customWidth="1"/>
    <col min="12036" max="12036" width="39" style="13" customWidth="1"/>
    <col min="12037" max="12038" width="9.77734375" style="13" customWidth="1"/>
    <col min="12039" max="12039" width="10.33203125" style="13" customWidth="1"/>
    <col min="12040" max="12040" width="11.44140625" style="13" customWidth="1"/>
    <col min="12041" max="12041" width="13" style="13" customWidth="1"/>
    <col min="12042" max="12289" width="8.77734375" style="13"/>
    <col min="12290" max="12290" width="7.109375" style="13" customWidth="1"/>
    <col min="12291" max="12291" width="12.33203125" style="13" customWidth="1"/>
    <col min="12292" max="12292" width="39" style="13" customWidth="1"/>
    <col min="12293" max="12294" width="9.77734375" style="13" customWidth="1"/>
    <col min="12295" max="12295" width="10.33203125" style="13" customWidth="1"/>
    <col min="12296" max="12296" width="11.44140625" style="13" customWidth="1"/>
    <col min="12297" max="12297" width="13" style="13" customWidth="1"/>
    <col min="12298" max="12545" width="8.77734375" style="13"/>
    <col min="12546" max="12546" width="7.109375" style="13" customWidth="1"/>
    <col min="12547" max="12547" width="12.33203125" style="13" customWidth="1"/>
    <col min="12548" max="12548" width="39" style="13" customWidth="1"/>
    <col min="12549" max="12550" width="9.77734375" style="13" customWidth="1"/>
    <col min="12551" max="12551" width="10.33203125" style="13" customWidth="1"/>
    <col min="12552" max="12552" width="11.44140625" style="13" customWidth="1"/>
    <col min="12553" max="12553" width="13" style="13" customWidth="1"/>
    <col min="12554" max="12801" width="8.77734375" style="13"/>
    <col min="12802" max="12802" width="7.109375" style="13" customWidth="1"/>
    <col min="12803" max="12803" width="12.33203125" style="13" customWidth="1"/>
    <col min="12804" max="12804" width="39" style="13" customWidth="1"/>
    <col min="12805" max="12806" width="9.77734375" style="13" customWidth="1"/>
    <col min="12807" max="12807" width="10.33203125" style="13" customWidth="1"/>
    <col min="12808" max="12808" width="11.44140625" style="13" customWidth="1"/>
    <col min="12809" max="12809" width="13" style="13" customWidth="1"/>
    <col min="12810" max="13057" width="8.77734375" style="13"/>
    <col min="13058" max="13058" width="7.109375" style="13" customWidth="1"/>
    <col min="13059" max="13059" width="12.33203125" style="13" customWidth="1"/>
    <col min="13060" max="13060" width="39" style="13" customWidth="1"/>
    <col min="13061" max="13062" width="9.77734375" style="13" customWidth="1"/>
    <col min="13063" max="13063" width="10.33203125" style="13" customWidth="1"/>
    <col min="13064" max="13064" width="11.44140625" style="13" customWidth="1"/>
    <col min="13065" max="13065" width="13" style="13" customWidth="1"/>
    <col min="13066" max="13313" width="8.77734375" style="13"/>
    <col min="13314" max="13314" width="7.109375" style="13" customWidth="1"/>
    <col min="13315" max="13315" width="12.33203125" style="13" customWidth="1"/>
    <col min="13316" max="13316" width="39" style="13" customWidth="1"/>
    <col min="13317" max="13318" width="9.77734375" style="13" customWidth="1"/>
    <col min="13319" max="13319" width="10.33203125" style="13" customWidth="1"/>
    <col min="13320" max="13320" width="11.44140625" style="13" customWidth="1"/>
    <col min="13321" max="13321" width="13" style="13" customWidth="1"/>
    <col min="13322" max="13569" width="8.77734375" style="13"/>
    <col min="13570" max="13570" width="7.109375" style="13" customWidth="1"/>
    <col min="13571" max="13571" width="12.33203125" style="13" customWidth="1"/>
    <col min="13572" max="13572" width="39" style="13" customWidth="1"/>
    <col min="13573" max="13574" width="9.77734375" style="13" customWidth="1"/>
    <col min="13575" max="13575" width="10.33203125" style="13" customWidth="1"/>
    <col min="13576" max="13576" width="11.44140625" style="13" customWidth="1"/>
    <col min="13577" max="13577" width="13" style="13" customWidth="1"/>
    <col min="13578" max="13825" width="8.77734375" style="13"/>
    <col min="13826" max="13826" width="7.109375" style="13" customWidth="1"/>
    <col min="13827" max="13827" width="12.33203125" style="13" customWidth="1"/>
    <col min="13828" max="13828" width="39" style="13" customWidth="1"/>
    <col min="13829" max="13830" width="9.77734375" style="13" customWidth="1"/>
    <col min="13831" max="13831" width="10.33203125" style="13" customWidth="1"/>
    <col min="13832" max="13832" width="11.44140625" style="13" customWidth="1"/>
    <col min="13833" max="13833" width="13" style="13" customWidth="1"/>
    <col min="13834" max="14081" width="8.77734375" style="13"/>
    <col min="14082" max="14082" width="7.109375" style="13" customWidth="1"/>
    <col min="14083" max="14083" width="12.33203125" style="13" customWidth="1"/>
    <col min="14084" max="14084" width="39" style="13" customWidth="1"/>
    <col min="14085" max="14086" width="9.77734375" style="13" customWidth="1"/>
    <col min="14087" max="14087" width="10.33203125" style="13" customWidth="1"/>
    <col min="14088" max="14088" width="11.44140625" style="13" customWidth="1"/>
    <col min="14089" max="14089" width="13" style="13" customWidth="1"/>
    <col min="14090" max="14337" width="8.77734375" style="13"/>
    <col min="14338" max="14338" width="7.109375" style="13" customWidth="1"/>
    <col min="14339" max="14339" width="12.33203125" style="13" customWidth="1"/>
    <col min="14340" max="14340" width="39" style="13" customWidth="1"/>
    <col min="14341" max="14342" width="9.77734375" style="13" customWidth="1"/>
    <col min="14343" max="14343" width="10.33203125" style="13" customWidth="1"/>
    <col min="14344" max="14344" width="11.44140625" style="13" customWidth="1"/>
    <col min="14345" max="14345" width="13" style="13" customWidth="1"/>
    <col min="14346" max="14593" width="8.77734375" style="13"/>
    <col min="14594" max="14594" width="7.109375" style="13" customWidth="1"/>
    <col min="14595" max="14595" width="12.33203125" style="13" customWidth="1"/>
    <col min="14596" max="14596" width="39" style="13" customWidth="1"/>
    <col min="14597" max="14598" width="9.77734375" style="13" customWidth="1"/>
    <col min="14599" max="14599" width="10.33203125" style="13" customWidth="1"/>
    <col min="14600" max="14600" width="11.44140625" style="13" customWidth="1"/>
    <col min="14601" max="14601" width="13" style="13" customWidth="1"/>
    <col min="14602" max="14849" width="8.77734375" style="13"/>
    <col min="14850" max="14850" width="7.109375" style="13" customWidth="1"/>
    <col min="14851" max="14851" width="12.33203125" style="13" customWidth="1"/>
    <col min="14852" max="14852" width="39" style="13" customWidth="1"/>
    <col min="14853" max="14854" width="9.77734375" style="13" customWidth="1"/>
    <col min="14855" max="14855" width="10.33203125" style="13" customWidth="1"/>
    <col min="14856" max="14856" width="11.44140625" style="13" customWidth="1"/>
    <col min="14857" max="14857" width="13" style="13" customWidth="1"/>
    <col min="14858" max="15105" width="8.77734375" style="13"/>
    <col min="15106" max="15106" width="7.109375" style="13" customWidth="1"/>
    <col min="15107" max="15107" width="12.33203125" style="13" customWidth="1"/>
    <col min="15108" max="15108" width="39" style="13" customWidth="1"/>
    <col min="15109" max="15110" width="9.77734375" style="13" customWidth="1"/>
    <col min="15111" max="15111" width="10.33203125" style="13" customWidth="1"/>
    <col min="15112" max="15112" width="11.44140625" style="13" customWidth="1"/>
    <col min="15113" max="15113" width="13" style="13" customWidth="1"/>
    <col min="15114" max="15361" width="8.77734375" style="13"/>
    <col min="15362" max="15362" width="7.109375" style="13" customWidth="1"/>
    <col min="15363" max="15363" width="12.33203125" style="13" customWidth="1"/>
    <col min="15364" max="15364" width="39" style="13" customWidth="1"/>
    <col min="15365" max="15366" width="9.77734375" style="13" customWidth="1"/>
    <col min="15367" max="15367" width="10.33203125" style="13" customWidth="1"/>
    <col min="15368" max="15368" width="11.44140625" style="13" customWidth="1"/>
    <col min="15369" max="15369" width="13" style="13" customWidth="1"/>
    <col min="15370" max="15617" width="8.77734375" style="13"/>
    <col min="15618" max="15618" width="7.109375" style="13" customWidth="1"/>
    <col min="15619" max="15619" width="12.33203125" style="13" customWidth="1"/>
    <col min="15620" max="15620" width="39" style="13" customWidth="1"/>
    <col min="15621" max="15622" width="9.77734375" style="13" customWidth="1"/>
    <col min="15623" max="15623" width="10.33203125" style="13" customWidth="1"/>
    <col min="15624" max="15624" width="11.44140625" style="13" customWidth="1"/>
    <col min="15625" max="15625" width="13" style="13" customWidth="1"/>
    <col min="15626" max="15873" width="8.77734375" style="13"/>
    <col min="15874" max="15874" width="7.109375" style="13" customWidth="1"/>
    <col min="15875" max="15875" width="12.33203125" style="13" customWidth="1"/>
    <col min="15876" max="15876" width="39" style="13" customWidth="1"/>
    <col min="15877" max="15878" width="9.77734375" style="13" customWidth="1"/>
    <col min="15879" max="15879" width="10.33203125" style="13" customWidth="1"/>
    <col min="15880" max="15880" width="11.44140625" style="13" customWidth="1"/>
    <col min="15881" max="15881" width="13" style="13" customWidth="1"/>
    <col min="15882" max="16129" width="8.77734375" style="13"/>
    <col min="16130" max="16130" width="7.109375" style="13" customWidth="1"/>
    <col min="16131" max="16131" width="12.33203125" style="13" customWidth="1"/>
    <col min="16132" max="16132" width="39" style="13" customWidth="1"/>
    <col min="16133" max="16134" width="9.77734375" style="13" customWidth="1"/>
    <col min="16135" max="16135" width="10.33203125" style="13" customWidth="1"/>
    <col min="16136" max="16136" width="11.44140625" style="13" customWidth="1"/>
    <col min="16137" max="16137" width="13" style="13" customWidth="1"/>
    <col min="16138" max="16384" width="8.77734375" style="13"/>
  </cols>
  <sheetData>
    <row r="1" spans="1:13" x14ac:dyDescent="0.25">
      <c r="I1" s="590" t="s">
        <v>1135</v>
      </c>
    </row>
    <row r="3" spans="1:13" ht="29.25" customHeight="1" x14ac:dyDescent="0.25">
      <c r="A3" s="633" t="s">
        <v>788</v>
      </c>
      <c r="B3" s="633"/>
      <c r="C3" s="633"/>
      <c r="D3" s="633"/>
      <c r="E3" s="633"/>
      <c r="F3" s="633"/>
      <c r="G3" s="633"/>
      <c r="H3" s="633"/>
      <c r="I3" s="633"/>
    </row>
    <row r="4" spans="1:13" ht="29.25" customHeight="1" x14ac:dyDescent="0.25">
      <c r="A4" s="633" t="s">
        <v>352</v>
      </c>
      <c r="B4" s="633"/>
      <c r="C4" s="633"/>
      <c r="D4" s="633"/>
      <c r="E4" s="633"/>
      <c r="F4" s="633"/>
      <c r="G4" s="633"/>
      <c r="H4" s="633"/>
      <c r="I4" s="633"/>
    </row>
    <row r="6" spans="1:13" ht="15.75" customHeight="1" x14ac:dyDescent="0.25">
      <c r="A6" s="641" t="s">
        <v>1107</v>
      </c>
      <c r="B6" s="641"/>
      <c r="C6" s="641"/>
      <c r="D6" s="641"/>
      <c r="E6" s="641"/>
      <c r="F6" s="641"/>
      <c r="G6" s="641"/>
      <c r="H6" s="641"/>
      <c r="I6" s="641"/>
    </row>
    <row r="7" spans="1:13" ht="28.5" customHeight="1" x14ac:dyDescent="0.25">
      <c r="A7" s="641" t="s">
        <v>531</v>
      </c>
      <c r="B7" s="641"/>
      <c r="C7" s="641"/>
      <c r="D7" s="641"/>
      <c r="E7" s="641"/>
      <c r="F7" s="641"/>
      <c r="G7" s="641"/>
      <c r="H7" s="641"/>
      <c r="I7" s="641"/>
    </row>
    <row r="9" spans="1:13" ht="36.75" customHeight="1" x14ac:dyDescent="0.25">
      <c r="A9" s="184" t="s">
        <v>826</v>
      </c>
      <c r="B9" s="643" t="s">
        <v>851</v>
      </c>
      <c r="C9" s="619" t="s">
        <v>850</v>
      </c>
      <c r="D9" s="619" t="s">
        <v>764</v>
      </c>
      <c r="E9" s="620" t="s">
        <v>1060</v>
      </c>
      <c r="F9" s="620"/>
      <c r="G9" s="620" t="s">
        <v>1059</v>
      </c>
      <c r="H9" s="620"/>
      <c r="I9" s="620"/>
      <c r="M9" s="14"/>
    </row>
    <row r="10" spans="1:13" ht="25.5" customHeight="1" x14ac:dyDescent="0.25">
      <c r="A10" s="185"/>
      <c r="B10" s="644"/>
      <c r="C10" s="619"/>
      <c r="D10" s="619"/>
      <c r="E10" s="196" t="s">
        <v>580</v>
      </c>
      <c r="F10" s="196" t="s">
        <v>864</v>
      </c>
      <c r="G10" s="188" t="s">
        <v>580</v>
      </c>
      <c r="H10" s="188" t="s">
        <v>864</v>
      </c>
      <c r="I10" s="230" t="s">
        <v>350</v>
      </c>
    </row>
    <row r="11" spans="1:13" x14ac:dyDescent="0.25">
      <c r="A11" s="200">
        <v>1</v>
      </c>
      <c r="B11" s="202">
        <v>2</v>
      </c>
      <c r="C11" s="200">
        <v>3</v>
      </c>
      <c r="D11" s="202">
        <v>4</v>
      </c>
      <c r="E11" s="200">
        <v>5</v>
      </c>
      <c r="F11" s="202">
        <v>6</v>
      </c>
      <c r="G11" s="200">
        <v>7</v>
      </c>
      <c r="H11" s="202">
        <v>8</v>
      </c>
      <c r="I11" s="200">
        <v>9</v>
      </c>
    </row>
    <row r="12" spans="1:13" ht="39.6" x14ac:dyDescent="0.25">
      <c r="A12" s="15" t="s">
        <v>0</v>
      </c>
      <c r="B12" s="227" t="s">
        <v>532</v>
      </c>
      <c r="C12" s="120" t="s">
        <v>620</v>
      </c>
      <c r="D12" s="120">
        <v>54</v>
      </c>
      <c r="E12" s="120"/>
      <c r="F12" s="64"/>
      <c r="G12" s="165">
        <f>D12*E12</f>
        <v>0</v>
      </c>
      <c r="H12" s="165">
        <f>D12*F12</f>
        <v>0</v>
      </c>
      <c r="I12" s="165">
        <f>G12+H12</f>
        <v>0</v>
      </c>
    </row>
    <row r="13" spans="1:13" s="212" customFormat="1" ht="33.75" customHeight="1" x14ac:dyDescent="0.25">
      <c r="A13" s="285" t="s">
        <v>353</v>
      </c>
      <c r="B13" s="286" t="s">
        <v>533</v>
      </c>
      <c r="C13" s="168" t="s">
        <v>620</v>
      </c>
      <c r="D13" s="168">
        <v>54</v>
      </c>
      <c r="E13" s="168"/>
      <c r="F13" s="287"/>
      <c r="G13" s="288">
        <f t="shared" ref="G13:G37" si="0">D13*E13</f>
        <v>0</v>
      </c>
      <c r="H13" s="288">
        <f t="shared" ref="H13:H37" si="1">D13*F13</f>
        <v>0</v>
      </c>
      <c r="I13" s="288">
        <f t="shared" ref="I13:I37" si="2">G13+H13</f>
        <v>0</v>
      </c>
      <c r="M13" s="289"/>
    </row>
    <row r="14" spans="1:13" s="212" customFormat="1" ht="26.4" x14ac:dyDescent="0.25">
      <c r="A14" s="290" t="s">
        <v>1</v>
      </c>
      <c r="B14" s="291" t="s">
        <v>870</v>
      </c>
      <c r="C14" s="167" t="s">
        <v>620</v>
      </c>
      <c r="D14" s="167">
        <v>50</v>
      </c>
      <c r="E14" s="167"/>
      <c r="F14" s="292"/>
      <c r="G14" s="293">
        <f t="shared" si="0"/>
        <v>0</v>
      </c>
      <c r="H14" s="293">
        <f t="shared" si="1"/>
        <v>0</v>
      </c>
      <c r="I14" s="293">
        <f t="shared" si="2"/>
        <v>0</v>
      </c>
    </row>
    <row r="15" spans="1:13" s="212" customFormat="1" ht="21.75" customHeight="1" x14ac:dyDescent="0.25">
      <c r="A15" s="285" t="s">
        <v>360</v>
      </c>
      <c r="B15" s="286" t="s">
        <v>470</v>
      </c>
      <c r="C15" s="168" t="s">
        <v>620</v>
      </c>
      <c r="D15" s="168">
        <v>50</v>
      </c>
      <c r="E15" s="168"/>
      <c r="F15" s="287"/>
      <c r="G15" s="288">
        <f t="shared" si="0"/>
        <v>0</v>
      </c>
      <c r="H15" s="288">
        <f t="shared" si="1"/>
        <v>0</v>
      </c>
      <c r="I15" s="288">
        <f t="shared" si="2"/>
        <v>0</v>
      </c>
      <c r="M15" s="289"/>
    </row>
    <row r="16" spans="1:13" s="212" customFormat="1" ht="49.5" customHeight="1" x14ac:dyDescent="0.25">
      <c r="A16" s="290" t="s">
        <v>5</v>
      </c>
      <c r="B16" s="291" t="s">
        <v>871</v>
      </c>
      <c r="C16" s="167" t="s">
        <v>620</v>
      </c>
      <c r="D16" s="167">
        <v>1</v>
      </c>
      <c r="E16" s="167"/>
      <c r="F16" s="292"/>
      <c r="G16" s="293">
        <f t="shared" si="0"/>
        <v>0</v>
      </c>
      <c r="H16" s="293">
        <f t="shared" si="1"/>
        <v>0</v>
      </c>
      <c r="I16" s="293">
        <f t="shared" si="2"/>
        <v>0</v>
      </c>
    </row>
    <row r="17" spans="1:13" s="212" customFormat="1" ht="35.25" customHeight="1" x14ac:dyDescent="0.25">
      <c r="A17" s="285" t="s">
        <v>365</v>
      </c>
      <c r="B17" s="286" t="s">
        <v>534</v>
      </c>
      <c r="C17" s="168" t="s">
        <v>620</v>
      </c>
      <c r="D17" s="168">
        <v>1</v>
      </c>
      <c r="E17" s="168"/>
      <c r="F17" s="287"/>
      <c r="G17" s="288">
        <f t="shared" si="0"/>
        <v>0</v>
      </c>
      <c r="H17" s="288">
        <f t="shared" si="1"/>
        <v>0</v>
      </c>
      <c r="I17" s="288">
        <f t="shared" si="2"/>
        <v>0</v>
      </c>
      <c r="M17" s="289"/>
    </row>
    <row r="18" spans="1:13" s="212" customFormat="1" ht="42.75" customHeight="1" x14ac:dyDescent="0.25">
      <c r="A18" s="285" t="s">
        <v>366</v>
      </c>
      <c r="B18" s="286" t="s">
        <v>425</v>
      </c>
      <c r="C18" s="168" t="s">
        <v>620</v>
      </c>
      <c r="D18" s="168">
        <v>2</v>
      </c>
      <c r="E18" s="168"/>
      <c r="F18" s="287"/>
      <c r="G18" s="288"/>
      <c r="H18" s="288"/>
      <c r="I18" s="288"/>
      <c r="M18" s="289"/>
    </row>
    <row r="19" spans="1:13" s="212" customFormat="1" ht="34.5" customHeight="1" x14ac:dyDescent="0.25">
      <c r="A19" s="290" t="s">
        <v>10</v>
      </c>
      <c r="B19" s="291" t="s">
        <v>872</v>
      </c>
      <c r="C19" s="167" t="s">
        <v>620</v>
      </c>
      <c r="D19" s="167">
        <v>4</v>
      </c>
      <c r="E19" s="167"/>
      <c r="F19" s="292"/>
      <c r="G19" s="293">
        <f t="shared" si="0"/>
        <v>0</v>
      </c>
      <c r="H19" s="293">
        <f t="shared" si="1"/>
        <v>0</v>
      </c>
      <c r="I19" s="293">
        <f t="shared" si="2"/>
        <v>0</v>
      </c>
    </row>
    <row r="20" spans="1:13" s="212" customFormat="1" ht="33.75" customHeight="1" x14ac:dyDescent="0.25">
      <c r="A20" s="285" t="s">
        <v>465</v>
      </c>
      <c r="B20" s="286" t="s">
        <v>535</v>
      </c>
      <c r="C20" s="168" t="s">
        <v>620</v>
      </c>
      <c r="D20" s="168">
        <v>4</v>
      </c>
      <c r="E20" s="168"/>
      <c r="F20" s="287"/>
      <c r="G20" s="288">
        <f t="shared" si="0"/>
        <v>0</v>
      </c>
      <c r="H20" s="288">
        <f t="shared" si="1"/>
        <v>0</v>
      </c>
      <c r="I20" s="288">
        <f t="shared" si="2"/>
        <v>0</v>
      </c>
      <c r="M20" s="289"/>
    </row>
    <row r="21" spans="1:13" s="212" customFormat="1" ht="44.25" customHeight="1" x14ac:dyDescent="0.25">
      <c r="A21" s="285" t="s">
        <v>466</v>
      </c>
      <c r="B21" s="286" t="s">
        <v>426</v>
      </c>
      <c r="C21" s="168" t="s">
        <v>620</v>
      </c>
      <c r="D21" s="168">
        <v>8</v>
      </c>
      <c r="E21" s="168"/>
      <c r="F21" s="287"/>
      <c r="G21" s="288"/>
      <c r="H21" s="288"/>
      <c r="I21" s="288"/>
      <c r="M21" s="289"/>
    </row>
    <row r="22" spans="1:13" s="212" customFormat="1" ht="39" customHeight="1" x14ac:dyDescent="0.25">
      <c r="A22" s="290" t="s">
        <v>12</v>
      </c>
      <c r="B22" s="291" t="s">
        <v>873</v>
      </c>
      <c r="C22" s="167" t="s">
        <v>620</v>
      </c>
      <c r="D22" s="167">
        <v>1</v>
      </c>
      <c r="E22" s="167"/>
      <c r="F22" s="292"/>
      <c r="G22" s="293">
        <f t="shared" si="0"/>
        <v>0</v>
      </c>
      <c r="H22" s="293">
        <f t="shared" si="1"/>
        <v>0</v>
      </c>
      <c r="I22" s="293">
        <f t="shared" si="2"/>
        <v>0</v>
      </c>
    </row>
    <row r="23" spans="1:13" s="212" customFormat="1" ht="32.25" customHeight="1" x14ac:dyDescent="0.25">
      <c r="A23" s="285" t="s">
        <v>375</v>
      </c>
      <c r="B23" s="286" t="s">
        <v>410</v>
      </c>
      <c r="C23" s="168" t="s">
        <v>620</v>
      </c>
      <c r="D23" s="168">
        <v>1</v>
      </c>
      <c r="E23" s="168"/>
      <c r="F23" s="287"/>
      <c r="G23" s="288">
        <f t="shared" si="0"/>
        <v>0</v>
      </c>
      <c r="H23" s="288">
        <f t="shared" si="1"/>
        <v>0</v>
      </c>
      <c r="I23" s="288">
        <f t="shared" si="2"/>
        <v>0</v>
      </c>
      <c r="M23" s="289"/>
    </row>
    <row r="24" spans="1:13" s="212" customFormat="1" ht="48" customHeight="1" x14ac:dyDescent="0.25">
      <c r="A24" s="285" t="s">
        <v>376</v>
      </c>
      <c r="B24" s="286" t="s">
        <v>425</v>
      </c>
      <c r="C24" s="168" t="s">
        <v>620</v>
      </c>
      <c r="D24" s="168">
        <v>2</v>
      </c>
      <c r="E24" s="168"/>
      <c r="F24" s="287"/>
      <c r="G24" s="288"/>
      <c r="H24" s="288"/>
      <c r="I24" s="288"/>
      <c r="M24" s="289"/>
    </row>
    <row r="25" spans="1:13" s="212" customFormat="1" ht="34.5" customHeight="1" x14ac:dyDescent="0.25">
      <c r="A25" s="290" t="s">
        <v>18</v>
      </c>
      <c r="B25" s="291" t="s">
        <v>874</v>
      </c>
      <c r="C25" s="167" t="s">
        <v>863</v>
      </c>
      <c r="D25" s="167">
        <v>4</v>
      </c>
      <c r="E25" s="167"/>
      <c r="F25" s="292"/>
      <c r="G25" s="293">
        <f t="shared" si="0"/>
        <v>0</v>
      </c>
      <c r="H25" s="293">
        <f t="shared" si="1"/>
        <v>0</v>
      </c>
      <c r="I25" s="293">
        <f t="shared" si="2"/>
        <v>0</v>
      </c>
    </row>
    <row r="26" spans="1:13" s="212" customFormat="1" ht="35.25" customHeight="1" x14ac:dyDescent="0.25">
      <c r="A26" s="285" t="s">
        <v>571</v>
      </c>
      <c r="B26" s="286" t="s">
        <v>875</v>
      </c>
      <c r="C26" s="168" t="s">
        <v>620</v>
      </c>
      <c r="D26" s="168">
        <v>4</v>
      </c>
      <c r="E26" s="168"/>
      <c r="F26" s="287"/>
      <c r="G26" s="288">
        <f t="shared" si="0"/>
        <v>0</v>
      </c>
      <c r="H26" s="288">
        <f t="shared" si="1"/>
        <v>0</v>
      </c>
      <c r="I26" s="288">
        <f t="shared" si="2"/>
        <v>0</v>
      </c>
      <c r="M26" s="289"/>
    </row>
    <row r="27" spans="1:13" s="212" customFormat="1" ht="68.25" customHeight="1" x14ac:dyDescent="0.25">
      <c r="A27" s="290" t="s">
        <v>19</v>
      </c>
      <c r="B27" s="291" t="s">
        <v>876</v>
      </c>
      <c r="C27" s="167" t="s">
        <v>622</v>
      </c>
      <c r="D27" s="167">
        <v>105</v>
      </c>
      <c r="E27" s="167"/>
      <c r="F27" s="292"/>
      <c r="G27" s="293">
        <f t="shared" si="0"/>
        <v>0</v>
      </c>
      <c r="H27" s="293">
        <f t="shared" si="1"/>
        <v>0</v>
      </c>
      <c r="I27" s="293">
        <f t="shared" si="2"/>
        <v>0</v>
      </c>
    </row>
    <row r="28" spans="1:13" s="212" customFormat="1" ht="68.25" customHeight="1" x14ac:dyDescent="0.25">
      <c r="A28" s="285" t="s">
        <v>383</v>
      </c>
      <c r="B28" s="286" t="s">
        <v>434</v>
      </c>
      <c r="C28" s="168" t="s">
        <v>148</v>
      </c>
      <c r="D28" s="168">
        <v>2</v>
      </c>
      <c r="E28" s="168"/>
      <c r="F28" s="287"/>
      <c r="G28" s="288">
        <f t="shared" si="0"/>
        <v>0</v>
      </c>
      <c r="H28" s="288">
        <f t="shared" si="1"/>
        <v>0</v>
      </c>
      <c r="I28" s="288">
        <f t="shared" si="2"/>
        <v>0</v>
      </c>
    </row>
    <row r="29" spans="1:13" s="212" customFormat="1" ht="46.5" customHeight="1" x14ac:dyDescent="0.25">
      <c r="A29" s="285" t="s">
        <v>384</v>
      </c>
      <c r="B29" s="286" t="s">
        <v>436</v>
      </c>
      <c r="C29" s="168" t="s">
        <v>148</v>
      </c>
      <c r="D29" s="168">
        <v>103</v>
      </c>
      <c r="E29" s="168"/>
      <c r="F29" s="287"/>
      <c r="G29" s="288">
        <f t="shared" si="0"/>
        <v>0</v>
      </c>
      <c r="H29" s="288">
        <f t="shared" si="1"/>
        <v>0</v>
      </c>
      <c r="I29" s="288">
        <f t="shared" si="2"/>
        <v>0</v>
      </c>
    </row>
    <row r="30" spans="1:13" s="212" customFormat="1" ht="46.5" customHeight="1" x14ac:dyDescent="0.25">
      <c r="A30" s="285" t="s">
        <v>385</v>
      </c>
      <c r="B30" s="286" t="s">
        <v>537</v>
      </c>
      <c r="C30" s="168" t="s">
        <v>863</v>
      </c>
      <c r="D30" s="168">
        <v>16</v>
      </c>
      <c r="E30" s="168"/>
      <c r="F30" s="287"/>
      <c r="G30" s="288">
        <f t="shared" si="0"/>
        <v>0</v>
      </c>
      <c r="H30" s="288">
        <f t="shared" si="1"/>
        <v>0</v>
      </c>
      <c r="I30" s="288">
        <f t="shared" si="2"/>
        <v>0</v>
      </c>
    </row>
    <row r="31" spans="1:13" s="212" customFormat="1" ht="46.5" customHeight="1" x14ac:dyDescent="0.25">
      <c r="A31" s="285" t="s">
        <v>386</v>
      </c>
      <c r="B31" s="286" t="s">
        <v>538</v>
      </c>
      <c r="C31" s="168" t="s">
        <v>620</v>
      </c>
      <c r="D31" s="168">
        <v>1</v>
      </c>
      <c r="E31" s="168"/>
      <c r="F31" s="287"/>
      <c r="G31" s="288">
        <f t="shared" si="0"/>
        <v>0</v>
      </c>
      <c r="H31" s="288">
        <f t="shared" si="1"/>
        <v>0</v>
      </c>
      <c r="I31" s="288">
        <f t="shared" si="2"/>
        <v>0</v>
      </c>
    </row>
    <row r="32" spans="1:13" s="212" customFormat="1" ht="46.5" customHeight="1" x14ac:dyDescent="0.25">
      <c r="A32" s="285" t="s">
        <v>387</v>
      </c>
      <c r="B32" s="286" t="s">
        <v>539</v>
      </c>
      <c r="C32" s="168" t="s">
        <v>620</v>
      </c>
      <c r="D32" s="168">
        <v>4</v>
      </c>
      <c r="E32" s="168"/>
      <c r="F32" s="287"/>
      <c r="G32" s="288">
        <f t="shared" si="0"/>
        <v>0</v>
      </c>
      <c r="H32" s="288">
        <f t="shared" si="1"/>
        <v>0</v>
      </c>
      <c r="I32" s="288">
        <f t="shared" si="2"/>
        <v>0</v>
      </c>
    </row>
    <row r="33" spans="1:13" s="212" customFormat="1" ht="69" customHeight="1" x14ac:dyDescent="0.25">
      <c r="A33" s="290" t="s">
        <v>21</v>
      </c>
      <c r="B33" s="291" t="s">
        <v>877</v>
      </c>
      <c r="C33" s="167" t="s">
        <v>622</v>
      </c>
      <c r="D33" s="167">
        <v>48</v>
      </c>
      <c r="E33" s="167"/>
      <c r="F33" s="292"/>
      <c r="G33" s="293">
        <f t="shared" si="0"/>
        <v>0</v>
      </c>
      <c r="H33" s="293">
        <f t="shared" si="1"/>
        <v>0</v>
      </c>
      <c r="I33" s="293">
        <f t="shared" si="2"/>
        <v>0</v>
      </c>
    </row>
    <row r="34" spans="1:13" ht="26.4" x14ac:dyDescent="0.25">
      <c r="A34" s="19" t="s">
        <v>560</v>
      </c>
      <c r="B34" s="228" t="s">
        <v>438</v>
      </c>
      <c r="C34" s="67" t="s">
        <v>148</v>
      </c>
      <c r="D34" s="67">
        <v>48</v>
      </c>
      <c r="E34" s="67"/>
      <c r="F34" s="164"/>
      <c r="G34" s="166">
        <f t="shared" si="0"/>
        <v>0</v>
      </c>
      <c r="H34" s="166">
        <f t="shared" si="1"/>
        <v>0</v>
      </c>
      <c r="I34" s="166">
        <f t="shared" si="2"/>
        <v>0</v>
      </c>
      <c r="M34" s="14"/>
    </row>
    <row r="35" spans="1:13" ht="39.6" x14ac:dyDescent="0.25">
      <c r="A35" s="15" t="s">
        <v>26</v>
      </c>
      <c r="B35" s="227" t="s">
        <v>447</v>
      </c>
      <c r="C35" s="120" t="s">
        <v>869</v>
      </c>
      <c r="D35" s="120">
        <v>48</v>
      </c>
      <c r="E35" s="120"/>
      <c r="F35" s="64"/>
      <c r="G35" s="165">
        <f t="shared" si="0"/>
        <v>0</v>
      </c>
      <c r="H35" s="165">
        <f t="shared" si="1"/>
        <v>0</v>
      </c>
      <c r="I35" s="165">
        <f t="shared" si="2"/>
        <v>0</v>
      </c>
    </row>
    <row r="36" spans="1:13" ht="33" customHeight="1" x14ac:dyDescent="0.25">
      <c r="A36" s="19" t="s">
        <v>389</v>
      </c>
      <c r="B36" s="228" t="s">
        <v>77</v>
      </c>
      <c r="C36" s="67" t="s">
        <v>618</v>
      </c>
      <c r="D36" s="67">
        <v>11.81</v>
      </c>
      <c r="E36" s="67"/>
      <c r="F36" s="69"/>
      <c r="G36" s="166">
        <f t="shared" si="0"/>
        <v>0</v>
      </c>
      <c r="H36" s="166">
        <f t="shared" si="1"/>
        <v>0</v>
      </c>
      <c r="I36" s="166">
        <f t="shared" si="2"/>
        <v>0</v>
      </c>
      <c r="M36" s="14"/>
    </row>
    <row r="37" spans="1:13" ht="32.25" customHeight="1" x14ac:dyDescent="0.25">
      <c r="A37" s="15" t="s">
        <v>29</v>
      </c>
      <c r="B37" s="227" t="s">
        <v>536</v>
      </c>
      <c r="C37" s="120" t="s">
        <v>618</v>
      </c>
      <c r="D37" s="120">
        <v>70</v>
      </c>
      <c r="E37" s="120"/>
      <c r="F37" s="64"/>
      <c r="G37" s="165">
        <f t="shared" si="0"/>
        <v>0</v>
      </c>
      <c r="H37" s="165">
        <f t="shared" si="1"/>
        <v>0</v>
      </c>
      <c r="I37" s="165">
        <f t="shared" si="2"/>
        <v>0</v>
      </c>
      <c r="M37" s="14"/>
    </row>
    <row r="38" spans="1:13" ht="24" customHeight="1" x14ac:dyDescent="0.25">
      <c r="A38" s="182"/>
      <c r="B38" s="229" t="s">
        <v>866</v>
      </c>
      <c r="C38" s="198"/>
      <c r="D38" s="199"/>
      <c r="E38" s="199"/>
      <c r="F38" s="198"/>
      <c r="G38" s="231">
        <f>SUM(G12:G37)</f>
        <v>0</v>
      </c>
      <c r="H38" s="231">
        <f>SUM(H12:H37)</f>
        <v>0</v>
      </c>
      <c r="I38" s="232">
        <f>SUM(I12:I37)</f>
        <v>0</v>
      </c>
    </row>
    <row r="39" spans="1:13" x14ac:dyDescent="0.25">
      <c r="B39" s="17"/>
      <c r="C39" s="18"/>
    </row>
    <row r="40" spans="1:13" x14ac:dyDescent="0.25">
      <c r="B40" s="18"/>
      <c r="C40" s="18"/>
    </row>
    <row r="41" spans="1:13" x14ac:dyDescent="0.25">
      <c r="B41" s="593" t="s">
        <v>1146</v>
      </c>
      <c r="C41" s="18"/>
    </row>
    <row r="42" spans="1:13" x14ac:dyDescent="0.25">
      <c r="B42" s="595" t="s">
        <v>1150</v>
      </c>
      <c r="C42" s="18"/>
    </row>
    <row r="43" spans="1:13" x14ac:dyDescent="0.25">
      <c r="B43" s="18"/>
      <c r="C43" s="18"/>
    </row>
  </sheetData>
  <autoFilter ref="A9:I37" xr:uid="{00000000-0009-0000-0000-000002000000}">
    <filterColumn colId="3" showButton="0"/>
  </autoFilter>
  <mergeCells count="9">
    <mergeCell ref="G9:I9"/>
    <mergeCell ref="A3:I3"/>
    <mergeCell ref="A4:I4"/>
    <mergeCell ref="A6:I6"/>
    <mergeCell ref="A7:I7"/>
    <mergeCell ref="B9:B10"/>
    <mergeCell ref="C9:C10"/>
    <mergeCell ref="D9:D10"/>
    <mergeCell ref="E9:F9"/>
  </mergeCells>
  <phoneticPr fontId="27" type="noConversion"/>
  <pageMargins left="0.7" right="0.7" top="0.75" bottom="0.75" header="0.3" footer="0.3"/>
  <pageSetup paperSize="9" scale="57" fitToHeight="0" orientation="portrait" r:id="rId1"/>
  <headerFooter>
    <oddHeader>&amp;Rё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D7BBC-1E04-4225-9E9A-5EF7C2B98689}">
  <sheetPr>
    <tabColor theme="9" tint="-0.249977111117893"/>
    <pageSetUpPr fitToPage="1"/>
  </sheetPr>
  <dimension ref="A1:I47"/>
  <sheetViews>
    <sheetView zoomScaleNormal="100" zoomScaleSheetLayoutView="100" workbookViewId="0">
      <selection activeCell="B35" sqref="B35:B36"/>
    </sheetView>
  </sheetViews>
  <sheetFormatPr defaultColWidth="8.77734375" defaultRowHeight="13.2" x14ac:dyDescent="0.25"/>
  <cols>
    <col min="1" max="1" width="7.109375" style="13" customWidth="1"/>
    <col min="2" max="2" width="44.33203125" style="13" customWidth="1"/>
    <col min="3" max="3" width="11.33203125" style="13" customWidth="1"/>
    <col min="4" max="4" width="9.77734375" style="157" customWidth="1"/>
    <col min="5" max="5" width="16.109375" style="157" customWidth="1"/>
    <col min="6" max="6" width="15.6640625" style="13" customWidth="1"/>
    <col min="7" max="7" width="13.33203125" style="13" customWidth="1"/>
    <col min="8" max="8" width="13" style="13" customWidth="1"/>
    <col min="9" max="9" width="16.6640625" style="13" customWidth="1"/>
    <col min="10" max="248" width="8.77734375" style="13"/>
    <col min="249" max="249" width="7.109375" style="13" customWidth="1"/>
    <col min="250" max="250" width="12.33203125" style="13" customWidth="1"/>
    <col min="251" max="251" width="39" style="13" customWidth="1"/>
    <col min="252" max="253" width="9.77734375" style="13" customWidth="1"/>
    <col min="254" max="254" width="10.33203125" style="13" customWidth="1"/>
    <col min="255" max="255" width="11.44140625" style="13" customWidth="1"/>
    <col min="256" max="256" width="13" style="13" customWidth="1"/>
    <col min="257" max="504" width="8.77734375" style="13"/>
    <col min="505" max="505" width="7.109375" style="13" customWidth="1"/>
    <col min="506" max="506" width="12.33203125" style="13" customWidth="1"/>
    <col min="507" max="507" width="39" style="13" customWidth="1"/>
    <col min="508" max="509" width="9.77734375" style="13" customWidth="1"/>
    <col min="510" max="510" width="10.33203125" style="13" customWidth="1"/>
    <col min="511" max="511" width="11.44140625" style="13" customWidth="1"/>
    <col min="512" max="512" width="13" style="13" customWidth="1"/>
    <col min="513" max="760" width="8.77734375" style="13"/>
    <col min="761" max="761" width="7.109375" style="13" customWidth="1"/>
    <col min="762" max="762" width="12.33203125" style="13" customWidth="1"/>
    <col min="763" max="763" width="39" style="13" customWidth="1"/>
    <col min="764" max="765" width="9.77734375" style="13" customWidth="1"/>
    <col min="766" max="766" width="10.33203125" style="13" customWidth="1"/>
    <col min="767" max="767" width="11.44140625" style="13" customWidth="1"/>
    <col min="768" max="768" width="13" style="13" customWidth="1"/>
    <col min="769" max="1016" width="8.77734375" style="13"/>
    <col min="1017" max="1017" width="7.109375" style="13" customWidth="1"/>
    <col min="1018" max="1018" width="12.33203125" style="13" customWidth="1"/>
    <col min="1019" max="1019" width="39" style="13" customWidth="1"/>
    <col min="1020" max="1021" width="9.77734375" style="13" customWidth="1"/>
    <col min="1022" max="1022" width="10.33203125" style="13" customWidth="1"/>
    <col min="1023" max="1023" width="11.44140625" style="13" customWidth="1"/>
    <col min="1024" max="1024" width="13" style="13" customWidth="1"/>
    <col min="1025" max="1272" width="8.77734375" style="13"/>
    <col min="1273" max="1273" width="7.109375" style="13" customWidth="1"/>
    <col min="1274" max="1274" width="12.33203125" style="13" customWidth="1"/>
    <col min="1275" max="1275" width="39" style="13" customWidth="1"/>
    <col min="1276" max="1277" width="9.77734375" style="13" customWidth="1"/>
    <col min="1278" max="1278" width="10.33203125" style="13" customWidth="1"/>
    <col min="1279" max="1279" width="11.44140625" style="13" customWidth="1"/>
    <col min="1280" max="1280" width="13" style="13" customWidth="1"/>
    <col min="1281" max="1528" width="8.77734375" style="13"/>
    <col min="1529" max="1529" width="7.109375" style="13" customWidth="1"/>
    <col min="1530" max="1530" width="12.33203125" style="13" customWidth="1"/>
    <col min="1531" max="1531" width="39" style="13" customWidth="1"/>
    <col min="1532" max="1533" width="9.77734375" style="13" customWidth="1"/>
    <col min="1534" max="1534" width="10.33203125" style="13" customWidth="1"/>
    <col min="1535" max="1535" width="11.44140625" style="13" customWidth="1"/>
    <col min="1536" max="1536" width="13" style="13" customWidth="1"/>
    <col min="1537" max="1784" width="8.77734375" style="13"/>
    <col min="1785" max="1785" width="7.109375" style="13" customWidth="1"/>
    <col min="1786" max="1786" width="12.33203125" style="13" customWidth="1"/>
    <col min="1787" max="1787" width="39" style="13" customWidth="1"/>
    <col min="1788" max="1789" width="9.77734375" style="13" customWidth="1"/>
    <col min="1790" max="1790" width="10.33203125" style="13" customWidth="1"/>
    <col min="1791" max="1791" width="11.44140625" style="13" customWidth="1"/>
    <col min="1792" max="1792" width="13" style="13" customWidth="1"/>
    <col min="1793" max="2040" width="8.77734375" style="13"/>
    <col min="2041" max="2041" width="7.109375" style="13" customWidth="1"/>
    <col min="2042" max="2042" width="12.33203125" style="13" customWidth="1"/>
    <col min="2043" max="2043" width="39" style="13" customWidth="1"/>
    <col min="2044" max="2045" width="9.77734375" style="13" customWidth="1"/>
    <col min="2046" max="2046" width="10.33203125" style="13" customWidth="1"/>
    <col min="2047" max="2047" width="11.44140625" style="13" customWidth="1"/>
    <col min="2048" max="2048" width="13" style="13" customWidth="1"/>
    <col min="2049" max="2296" width="8.77734375" style="13"/>
    <col min="2297" max="2297" width="7.109375" style="13" customWidth="1"/>
    <col min="2298" max="2298" width="12.33203125" style="13" customWidth="1"/>
    <col min="2299" max="2299" width="39" style="13" customWidth="1"/>
    <col min="2300" max="2301" width="9.77734375" style="13" customWidth="1"/>
    <col min="2302" max="2302" width="10.33203125" style="13" customWidth="1"/>
    <col min="2303" max="2303" width="11.44140625" style="13" customWidth="1"/>
    <col min="2304" max="2304" width="13" style="13" customWidth="1"/>
    <col min="2305" max="2552" width="8.77734375" style="13"/>
    <col min="2553" max="2553" width="7.109375" style="13" customWidth="1"/>
    <col min="2554" max="2554" width="12.33203125" style="13" customWidth="1"/>
    <col min="2555" max="2555" width="39" style="13" customWidth="1"/>
    <col min="2556" max="2557" width="9.77734375" style="13" customWidth="1"/>
    <col min="2558" max="2558" width="10.33203125" style="13" customWidth="1"/>
    <col min="2559" max="2559" width="11.44140625" style="13" customWidth="1"/>
    <col min="2560" max="2560" width="13" style="13" customWidth="1"/>
    <col min="2561" max="2808" width="8.77734375" style="13"/>
    <col min="2809" max="2809" width="7.109375" style="13" customWidth="1"/>
    <col min="2810" max="2810" width="12.33203125" style="13" customWidth="1"/>
    <col min="2811" max="2811" width="39" style="13" customWidth="1"/>
    <col min="2812" max="2813" width="9.77734375" style="13" customWidth="1"/>
    <col min="2814" max="2814" width="10.33203125" style="13" customWidth="1"/>
    <col min="2815" max="2815" width="11.44140625" style="13" customWidth="1"/>
    <col min="2816" max="2816" width="13" style="13" customWidth="1"/>
    <col min="2817" max="3064" width="8.77734375" style="13"/>
    <col min="3065" max="3065" width="7.109375" style="13" customWidth="1"/>
    <col min="3066" max="3066" width="12.33203125" style="13" customWidth="1"/>
    <col min="3067" max="3067" width="39" style="13" customWidth="1"/>
    <col min="3068" max="3069" width="9.77734375" style="13" customWidth="1"/>
    <col min="3070" max="3070" width="10.33203125" style="13" customWidth="1"/>
    <col min="3071" max="3071" width="11.44140625" style="13" customWidth="1"/>
    <col min="3072" max="3072" width="13" style="13" customWidth="1"/>
    <col min="3073" max="3320" width="8.77734375" style="13"/>
    <col min="3321" max="3321" width="7.109375" style="13" customWidth="1"/>
    <col min="3322" max="3322" width="12.33203125" style="13" customWidth="1"/>
    <col min="3323" max="3323" width="39" style="13" customWidth="1"/>
    <col min="3324" max="3325" width="9.77734375" style="13" customWidth="1"/>
    <col min="3326" max="3326" width="10.33203125" style="13" customWidth="1"/>
    <col min="3327" max="3327" width="11.44140625" style="13" customWidth="1"/>
    <col min="3328" max="3328" width="13" style="13" customWidth="1"/>
    <col min="3329" max="3576" width="8.77734375" style="13"/>
    <col min="3577" max="3577" width="7.109375" style="13" customWidth="1"/>
    <col min="3578" max="3578" width="12.33203125" style="13" customWidth="1"/>
    <col min="3579" max="3579" width="39" style="13" customWidth="1"/>
    <col min="3580" max="3581" width="9.77734375" style="13" customWidth="1"/>
    <col min="3582" max="3582" width="10.33203125" style="13" customWidth="1"/>
    <col min="3583" max="3583" width="11.44140625" style="13" customWidth="1"/>
    <col min="3584" max="3584" width="13" style="13" customWidth="1"/>
    <col min="3585" max="3832" width="8.77734375" style="13"/>
    <col min="3833" max="3833" width="7.109375" style="13" customWidth="1"/>
    <col min="3834" max="3834" width="12.33203125" style="13" customWidth="1"/>
    <col min="3835" max="3835" width="39" style="13" customWidth="1"/>
    <col min="3836" max="3837" width="9.77734375" style="13" customWidth="1"/>
    <col min="3838" max="3838" width="10.33203125" style="13" customWidth="1"/>
    <col min="3839" max="3839" width="11.44140625" style="13" customWidth="1"/>
    <col min="3840" max="3840" width="13" style="13" customWidth="1"/>
    <col min="3841" max="4088" width="8.77734375" style="13"/>
    <col min="4089" max="4089" width="7.109375" style="13" customWidth="1"/>
    <col min="4090" max="4090" width="12.33203125" style="13" customWidth="1"/>
    <col min="4091" max="4091" width="39" style="13" customWidth="1"/>
    <col min="4092" max="4093" width="9.77734375" style="13" customWidth="1"/>
    <col min="4094" max="4094" width="10.33203125" style="13" customWidth="1"/>
    <col min="4095" max="4095" width="11.44140625" style="13" customWidth="1"/>
    <col min="4096" max="4096" width="13" style="13" customWidth="1"/>
    <col min="4097" max="4344" width="8.77734375" style="13"/>
    <col min="4345" max="4345" width="7.109375" style="13" customWidth="1"/>
    <col min="4346" max="4346" width="12.33203125" style="13" customWidth="1"/>
    <col min="4347" max="4347" width="39" style="13" customWidth="1"/>
    <col min="4348" max="4349" width="9.77734375" style="13" customWidth="1"/>
    <col min="4350" max="4350" width="10.33203125" style="13" customWidth="1"/>
    <col min="4351" max="4351" width="11.44140625" style="13" customWidth="1"/>
    <col min="4352" max="4352" width="13" style="13" customWidth="1"/>
    <col min="4353" max="4600" width="8.77734375" style="13"/>
    <col min="4601" max="4601" width="7.109375" style="13" customWidth="1"/>
    <col min="4602" max="4602" width="12.33203125" style="13" customWidth="1"/>
    <col min="4603" max="4603" width="39" style="13" customWidth="1"/>
    <col min="4604" max="4605" width="9.77734375" style="13" customWidth="1"/>
    <col min="4606" max="4606" width="10.33203125" style="13" customWidth="1"/>
    <col min="4607" max="4607" width="11.44140625" style="13" customWidth="1"/>
    <col min="4608" max="4608" width="13" style="13" customWidth="1"/>
    <col min="4609" max="4856" width="8.77734375" style="13"/>
    <col min="4857" max="4857" width="7.109375" style="13" customWidth="1"/>
    <col min="4858" max="4858" width="12.33203125" style="13" customWidth="1"/>
    <col min="4859" max="4859" width="39" style="13" customWidth="1"/>
    <col min="4860" max="4861" width="9.77734375" style="13" customWidth="1"/>
    <col min="4862" max="4862" width="10.33203125" style="13" customWidth="1"/>
    <col min="4863" max="4863" width="11.44140625" style="13" customWidth="1"/>
    <col min="4864" max="4864" width="13" style="13" customWidth="1"/>
    <col min="4865" max="5112" width="8.77734375" style="13"/>
    <col min="5113" max="5113" width="7.109375" style="13" customWidth="1"/>
    <col min="5114" max="5114" width="12.33203125" style="13" customWidth="1"/>
    <col min="5115" max="5115" width="39" style="13" customWidth="1"/>
    <col min="5116" max="5117" width="9.77734375" style="13" customWidth="1"/>
    <col min="5118" max="5118" width="10.33203125" style="13" customWidth="1"/>
    <col min="5119" max="5119" width="11.44140625" style="13" customWidth="1"/>
    <col min="5120" max="5120" width="13" style="13" customWidth="1"/>
    <col min="5121" max="5368" width="8.77734375" style="13"/>
    <col min="5369" max="5369" width="7.109375" style="13" customWidth="1"/>
    <col min="5370" max="5370" width="12.33203125" style="13" customWidth="1"/>
    <col min="5371" max="5371" width="39" style="13" customWidth="1"/>
    <col min="5372" max="5373" width="9.77734375" style="13" customWidth="1"/>
    <col min="5374" max="5374" width="10.33203125" style="13" customWidth="1"/>
    <col min="5375" max="5375" width="11.44140625" style="13" customWidth="1"/>
    <col min="5376" max="5376" width="13" style="13" customWidth="1"/>
    <col min="5377" max="5624" width="8.77734375" style="13"/>
    <col min="5625" max="5625" width="7.109375" style="13" customWidth="1"/>
    <col min="5626" max="5626" width="12.33203125" style="13" customWidth="1"/>
    <col min="5627" max="5627" width="39" style="13" customWidth="1"/>
    <col min="5628" max="5629" width="9.77734375" style="13" customWidth="1"/>
    <col min="5630" max="5630" width="10.33203125" style="13" customWidth="1"/>
    <col min="5631" max="5631" width="11.44140625" style="13" customWidth="1"/>
    <col min="5632" max="5632" width="13" style="13" customWidth="1"/>
    <col min="5633" max="5880" width="8.77734375" style="13"/>
    <col min="5881" max="5881" width="7.109375" style="13" customWidth="1"/>
    <col min="5882" max="5882" width="12.33203125" style="13" customWidth="1"/>
    <col min="5883" max="5883" width="39" style="13" customWidth="1"/>
    <col min="5884" max="5885" width="9.77734375" style="13" customWidth="1"/>
    <col min="5886" max="5886" width="10.33203125" style="13" customWidth="1"/>
    <col min="5887" max="5887" width="11.44140625" style="13" customWidth="1"/>
    <col min="5888" max="5888" width="13" style="13" customWidth="1"/>
    <col min="5889" max="6136" width="8.77734375" style="13"/>
    <col min="6137" max="6137" width="7.109375" style="13" customWidth="1"/>
    <col min="6138" max="6138" width="12.33203125" style="13" customWidth="1"/>
    <col min="6139" max="6139" width="39" style="13" customWidth="1"/>
    <col min="6140" max="6141" width="9.77734375" style="13" customWidth="1"/>
    <col min="6142" max="6142" width="10.33203125" style="13" customWidth="1"/>
    <col min="6143" max="6143" width="11.44140625" style="13" customWidth="1"/>
    <col min="6144" max="6144" width="13" style="13" customWidth="1"/>
    <col min="6145" max="6392" width="8.77734375" style="13"/>
    <col min="6393" max="6393" width="7.109375" style="13" customWidth="1"/>
    <col min="6394" max="6394" width="12.33203125" style="13" customWidth="1"/>
    <col min="6395" max="6395" width="39" style="13" customWidth="1"/>
    <col min="6396" max="6397" width="9.77734375" style="13" customWidth="1"/>
    <col min="6398" max="6398" width="10.33203125" style="13" customWidth="1"/>
    <col min="6399" max="6399" width="11.44140625" style="13" customWidth="1"/>
    <col min="6400" max="6400" width="13" style="13" customWidth="1"/>
    <col min="6401" max="6648" width="8.77734375" style="13"/>
    <col min="6649" max="6649" width="7.109375" style="13" customWidth="1"/>
    <col min="6650" max="6650" width="12.33203125" style="13" customWidth="1"/>
    <col min="6651" max="6651" width="39" style="13" customWidth="1"/>
    <col min="6652" max="6653" width="9.77734375" style="13" customWidth="1"/>
    <col min="6654" max="6654" width="10.33203125" style="13" customWidth="1"/>
    <col min="6655" max="6655" width="11.44140625" style="13" customWidth="1"/>
    <col min="6656" max="6656" width="13" style="13" customWidth="1"/>
    <col min="6657" max="6904" width="8.77734375" style="13"/>
    <col min="6905" max="6905" width="7.109375" style="13" customWidth="1"/>
    <col min="6906" max="6906" width="12.33203125" style="13" customWidth="1"/>
    <col min="6907" max="6907" width="39" style="13" customWidth="1"/>
    <col min="6908" max="6909" width="9.77734375" style="13" customWidth="1"/>
    <col min="6910" max="6910" width="10.33203125" style="13" customWidth="1"/>
    <col min="6911" max="6911" width="11.44140625" style="13" customWidth="1"/>
    <col min="6912" max="6912" width="13" style="13" customWidth="1"/>
    <col min="6913" max="7160" width="8.77734375" style="13"/>
    <col min="7161" max="7161" width="7.109375" style="13" customWidth="1"/>
    <col min="7162" max="7162" width="12.33203125" style="13" customWidth="1"/>
    <col min="7163" max="7163" width="39" style="13" customWidth="1"/>
    <col min="7164" max="7165" width="9.77734375" style="13" customWidth="1"/>
    <col min="7166" max="7166" width="10.33203125" style="13" customWidth="1"/>
    <col min="7167" max="7167" width="11.44140625" style="13" customWidth="1"/>
    <col min="7168" max="7168" width="13" style="13" customWidth="1"/>
    <col min="7169" max="7416" width="8.77734375" style="13"/>
    <col min="7417" max="7417" width="7.109375" style="13" customWidth="1"/>
    <col min="7418" max="7418" width="12.33203125" style="13" customWidth="1"/>
    <col min="7419" max="7419" width="39" style="13" customWidth="1"/>
    <col min="7420" max="7421" width="9.77734375" style="13" customWidth="1"/>
    <col min="7422" max="7422" width="10.33203125" style="13" customWidth="1"/>
    <col min="7423" max="7423" width="11.44140625" style="13" customWidth="1"/>
    <col min="7424" max="7424" width="13" style="13" customWidth="1"/>
    <col min="7425" max="7672" width="8.77734375" style="13"/>
    <col min="7673" max="7673" width="7.109375" style="13" customWidth="1"/>
    <col min="7674" max="7674" width="12.33203125" style="13" customWidth="1"/>
    <col min="7675" max="7675" width="39" style="13" customWidth="1"/>
    <col min="7676" max="7677" width="9.77734375" style="13" customWidth="1"/>
    <col min="7678" max="7678" width="10.33203125" style="13" customWidth="1"/>
    <col min="7679" max="7679" width="11.44140625" style="13" customWidth="1"/>
    <col min="7680" max="7680" width="13" style="13" customWidth="1"/>
    <col min="7681" max="7928" width="8.77734375" style="13"/>
    <col min="7929" max="7929" width="7.109375" style="13" customWidth="1"/>
    <col min="7930" max="7930" width="12.33203125" style="13" customWidth="1"/>
    <col min="7931" max="7931" width="39" style="13" customWidth="1"/>
    <col min="7932" max="7933" width="9.77734375" style="13" customWidth="1"/>
    <col min="7934" max="7934" width="10.33203125" style="13" customWidth="1"/>
    <col min="7935" max="7935" width="11.44140625" style="13" customWidth="1"/>
    <col min="7936" max="7936" width="13" style="13" customWidth="1"/>
    <col min="7937" max="8184" width="8.77734375" style="13"/>
    <col min="8185" max="8185" width="7.109375" style="13" customWidth="1"/>
    <col min="8186" max="8186" width="12.33203125" style="13" customWidth="1"/>
    <col min="8187" max="8187" width="39" style="13" customWidth="1"/>
    <col min="8188" max="8189" width="9.77734375" style="13" customWidth="1"/>
    <col min="8190" max="8190" width="10.33203125" style="13" customWidth="1"/>
    <col min="8191" max="8191" width="11.44140625" style="13" customWidth="1"/>
    <col min="8192" max="8192" width="13" style="13" customWidth="1"/>
    <col min="8193" max="8440" width="8.77734375" style="13"/>
    <col min="8441" max="8441" width="7.109375" style="13" customWidth="1"/>
    <col min="8442" max="8442" width="12.33203125" style="13" customWidth="1"/>
    <col min="8443" max="8443" width="39" style="13" customWidth="1"/>
    <col min="8444" max="8445" width="9.77734375" style="13" customWidth="1"/>
    <col min="8446" max="8446" width="10.33203125" style="13" customWidth="1"/>
    <col min="8447" max="8447" width="11.44140625" style="13" customWidth="1"/>
    <col min="8448" max="8448" width="13" style="13" customWidth="1"/>
    <col min="8449" max="8696" width="8.77734375" style="13"/>
    <col min="8697" max="8697" width="7.109375" style="13" customWidth="1"/>
    <col min="8698" max="8698" width="12.33203125" style="13" customWidth="1"/>
    <col min="8699" max="8699" width="39" style="13" customWidth="1"/>
    <col min="8700" max="8701" width="9.77734375" style="13" customWidth="1"/>
    <col min="8702" max="8702" width="10.33203125" style="13" customWidth="1"/>
    <col min="8703" max="8703" width="11.44140625" style="13" customWidth="1"/>
    <col min="8704" max="8704" width="13" style="13" customWidth="1"/>
    <col min="8705" max="8952" width="8.77734375" style="13"/>
    <col min="8953" max="8953" width="7.109375" style="13" customWidth="1"/>
    <col min="8954" max="8954" width="12.33203125" style="13" customWidth="1"/>
    <col min="8955" max="8955" width="39" style="13" customWidth="1"/>
    <col min="8956" max="8957" width="9.77734375" style="13" customWidth="1"/>
    <col min="8958" max="8958" width="10.33203125" style="13" customWidth="1"/>
    <col min="8959" max="8959" width="11.44140625" style="13" customWidth="1"/>
    <col min="8960" max="8960" width="13" style="13" customWidth="1"/>
    <col min="8961" max="9208" width="8.77734375" style="13"/>
    <col min="9209" max="9209" width="7.109375" style="13" customWidth="1"/>
    <col min="9210" max="9210" width="12.33203125" style="13" customWidth="1"/>
    <col min="9211" max="9211" width="39" style="13" customWidth="1"/>
    <col min="9212" max="9213" width="9.77734375" style="13" customWidth="1"/>
    <col min="9214" max="9214" width="10.33203125" style="13" customWidth="1"/>
    <col min="9215" max="9215" width="11.44140625" style="13" customWidth="1"/>
    <col min="9216" max="9216" width="13" style="13" customWidth="1"/>
    <col min="9217" max="9464" width="8.77734375" style="13"/>
    <col min="9465" max="9465" width="7.109375" style="13" customWidth="1"/>
    <col min="9466" max="9466" width="12.33203125" style="13" customWidth="1"/>
    <col min="9467" max="9467" width="39" style="13" customWidth="1"/>
    <col min="9468" max="9469" width="9.77734375" style="13" customWidth="1"/>
    <col min="9470" max="9470" width="10.33203125" style="13" customWidth="1"/>
    <col min="9471" max="9471" width="11.44140625" style="13" customWidth="1"/>
    <col min="9472" max="9472" width="13" style="13" customWidth="1"/>
    <col min="9473" max="9720" width="8.77734375" style="13"/>
    <col min="9721" max="9721" width="7.109375" style="13" customWidth="1"/>
    <col min="9722" max="9722" width="12.33203125" style="13" customWidth="1"/>
    <col min="9723" max="9723" width="39" style="13" customWidth="1"/>
    <col min="9724" max="9725" width="9.77734375" style="13" customWidth="1"/>
    <col min="9726" max="9726" width="10.33203125" style="13" customWidth="1"/>
    <col min="9727" max="9727" width="11.44140625" style="13" customWidth="1"/>
    <col min="9728" max="9728" width="13" style="13" customWidth="1"/>
    <col min="9729" max="9976" width="8.77734375" style="13"/>
    <col min="9977" max="9977" width="7.109375" style="13" customWidth="1"/>
    <col min="9978" max="9978" width="12.33203125" style="13" customWidth="1"/>
    <col min="9979" max="9979" width="39" style="13" customWidth="1"/>
    <col min="9980" max="9981" width="9.77734375" style="13" customWidth="1"/>
    <col min="9982" max="9982" width="10.33203125" style="13" customWidth="1"/>
    <col min="9983" max="9983" width="11.44140625" style="13" customWidth="1"/>
    <col min="9984" max="9984" width="13" style="13" customWidth="1"/>
    <col min="9985" max="10232" width="8.77734375" style="13"/>
    <col min="10233" max="10233" width="7.109375" style="13" customWidth="1"/>
    <col min="10234" max="10234" width="12.33203125" style="13" customWidth="1"/>
    <col min="10235" max="10235" width="39" style="13" customWidth="1"/>
    <col min="10236" max="10237" width="9.77734375" style="13" customWidth="1"/>
    <col min="10238" max="10238" width="10.33203125" style="13" customWidth="1"/>
    <col min="10239" max="10239" width="11.44140625" style="13" customWidth="1"/>
    <col min="10240" max="10240" width="13" style="13" customWidth="1"/>
    <col min="10241" max="10488" width="8.77734375" style="13"/>
    <col min="10489" max="10489" width="7.109375" style="13" customWidth="1"/>
    <col min="10490" max="10490" width="12.33203125" style="13" customWidth="1"/>
    <col min="10491" max="10491" width="39" style="13" customWidth="1"/>
    <col min="10492" max="10493" width="9.77734375" style="13" customWidth="1"/>
    <col min="10494" max="10494" width="10.33203125" style="13" customWidth="1"/>
    <col min="10495" max="10495" width="11.44140625" style="13" customWidth="1"/>
    <col min="10496" max="10496" width="13" style="13" customWidth="1"/>
    <col min="10497" max="10744" width="8.77734375" style="13"/>
    <col min="10745" max="10745" width="7.109375" style="13" customWidth="1"/>
    <col min="10746" max="10746" width="12.33203125" style="13" customWidth="1"/>
    <col min="10747" max="10747" width="39" style="13" customWidth="1"/>
    <col min="10748" max="10749" width="9.77734375" style="13" customWidth="1"/>
    <col min="10750" max="10750" width="10.33203125" style="13" customWidth="1"/>
    <col min="10751" max="10751" width="11.44140625" style="13" customWidth="1"/>
    <col min="10752" max="10752" width="13" style="13" customWidth="1"/>
    <col min="10753" max="11000" width="8.77734375" style="13"/>
    <col min="11001" max="11001" width="7.109375" style="13" customWidth="1"/>
    <col min="11002" max="11002" width="12.33203125" style="13" customWidth="1"/>
    <col min="11003" max="11003" width="39" style="13" customWidth="1"/>
    <col min="11004" max="11005" width="9.77734375" style="13" customWidth="1"/>
    <col min="11006" max="11006" width="10.33203125" style="13" customWidth="1"/>
    <col min="11007" max="11007" width="11.44140625" style="13" customWidth="1"/>
    <col min="11008" max="11008" width="13" style="13" customWidth="1"/>
    <col min="11009" max="11256" width="8.77734375" style="13"/>
    <col min="11257" max="11257" width="7.109375" style="13" customWidth="1"/>
    <col min="11258" max="11258" width="12.33203125" style="13" customWidth="1"/>
    <col min="11259" max="11259" width="39" style="13" customWidth="1"/>
    <col min="11260" max="11261" width="9.77734375" style="13" customWidth="1"/>
    <col min="11262" max="11262" width="10.33203125" style="13" customWidth="1"/>
    <col min="11263" max="11263" width="11.44140625" style="13" customWidth="1"/>
    <col min="11264" max="11264" width="13" style="13" customWidth="1"/>
    <col min="11265" max="11512" width="8.77734375" style="13"/>
    <col min="11513" max="11513" width="7.109375" style="13" customWidth="1"/>
    <col min="11514" max="11514" width="12.33203125" style="13" customWidth="1"/>
    <col min="11515" max="11515" width="39" style="13" customWidth="1"/>
    <col min="11516" max="11517" width="9.77734375" style="13" customWidth="1"/>
    <col min="11518" max="11518" width="10.33203125" style="13" customWidth="1"/>
    <col min="11519" max="11519" width="11.44140625" style="13" customWidth="1"/>
    <col min="11520" max="11520" width="13" style="13" customWidth="1"/>
    <col min="11521" max="11768" width="8.77734375" style="13"/>
    <col min="11769" max="11769" width="7.109375" style="13" customWidth="1"/>
    <col min="11770" max="11770" width="12.33203125" style="13" customWidth="1"/>
    <col min="11771" max="11771" width="39" style="13" customWidth="1"/>
    <col min="11772" max="11773" width="9.77734375" style="13" customWidth="1"/>
    <col min="11774" max="11774" width="10.33203125" style="13" customWidth="1"/>
    <col min="11775" max="11775" width="11.44140625" style="13" customWidth="1"/>
    <col min="11776" max="11776" width="13" style="13" customWidth="1"/>
    <col min="11777" max="12024" width="8.77734375" style="13"/>
    <col min="12025" max="12025" width="7.109375" style="13" customWidth="1"/>
    <col min="12026" max="12026" width="12.33203125" style="13" customWidth="1"/>
    <col min="12027" max="12027" width="39" style="13" customWidth="1"/>
    <col min="12028" max="12029" width="9.77734375" style="13" customWidth="1"/>
    <col min="12030" max="12030" width="10.33203125" style="13" customWidth="1"/>
    <col min="12031" max="12031" width="11.44140625" style="13" customWidth="1"/>
    <col min="12032" max="12032" width="13" style="13" customWidth="1"/>
    <col min="12033" max="12280" width="8.77734375" style="13"/>
    <col min="12281" max="12281" width="7.109375" style="13" customWidth="1"/>
    <col min="12282" max="12282" width="12.33203125" style="13" customWidth="1"/>
    <col min="12283" max="12283" width="39" style="13" customWidth="1"/>
    <col min="12284" max="12285" width="9.77734375" style="13" customWidth="1"/>
    <col min="12286" max="12286" width="10.33203125" style="13" customWidth="1"/>
    <col min="12287" max="12287" width="11.44140625" style="13" customWidth="1"/>
    <col min="12288" max="12288" width="13" style="13" customWidth="1"/>
    <col min="12289" max="12536" width="8.77734375" style="13"/>
    <col min="12537" max="12537" width="7.109375" style="13" customWidth="1"/>
    <col min="12538" max="12538" width="12.33203125" style="13" customWidth="1"/>
    <col min="12539" max="12539" width="39" style="13" customWidth="1"/>
    <col min="12540" max="12541" width="9.77734375" style="13" customWidth="1"/>
    <col min="12542" max="12542" width="10.33203125" style="13" customWidth="1"/>
    <col min="12543" max="12543" width="11.44140625" style="13" customWidth="1"/>
    <col min="12544" max="12544" width="13" style="13" customWidth="1"/>
    <col min="12545" max="12792" width="8.77734375" style="13"/>
    <col min="12793" max="12793" width="7.109375" style="13" customWidth="1"/>
    <col min="12794" max="12794" width="12.33203125" style="13" customWidth="1"/>
    <col min="12795" max="12795" width="39" style="13" customWidth="1"/>
    <col min="12796" max="12797" width="9.77734375" style="13" customWidth="1"/>
    <col min="12798" max="12798" width="10.33203125" style="13" customWidth="1"/>
    <col min="12799" max="12799" width="11.44140625" style="13" customWidth="1"/>
    <col min="12800" max="12800" width="13" style="13" customWidth="1"/>
    <col min="12801" max="13048" width="8.77734375" style="13"/>
    <col min="13049" max="13049" width="7.109375" style="13" customWidth="1"/>
    <col min="13050" max="13050" width="12.33203125" style="13" customWidth="1"/>
    <col min="13051" max="13051" width="39" style="13" customWidth="1"/>
    <col min="13052" max="13053" width="9.77734375" style="13" customWidth="1"/>
    <col min="13054" max="13054" width="10.33203125" style="13" customWidth="1"/>
    <col min="13055" max="13055" width="11.44140625" style="13" customWidth="1"/>
    <col min="13056" max="13056" width="13" style="13" customWidth="1"/>
    <col min="13057" max="13304" width="8.77734375" style="13"/>
    <col min="13305" max="13305" width="7.109375" style="13" customWidth="1"/>
    <col min="13306" max="13306" width="12.33203125" style="13" customWidth="1"/>
    <col min="13307" max="13307" width="39" style="13" customWidth="1"/>
    <col min="13308" max="13309" width="9.77734375" style="13" customWidth="1"/>
    <col min="13310" max="13310" width="10.33203125" style="13" customWidth="1"/>
    <col min="13311" max="13311" width="11.44140625" style="13" customWidth="1"/>
    <col min="13312" max="13312" width="13" style="13" customWidth="1"/>
    <col min="13313" max="13560" width="8.77734375" style="13"/>
    <col min="13561" max="13561" width="7.109375" style="13" customWidth="1"/>
    <col min="13562" max="13562" width="12.33203125" style="13" customWidth="1"/>
    <col min="13563" max="13563" width="39" style="13" customWidth="1"/>
    <col min="13564" max="13565" width="9.77734375" style="13" customWidth="1"/>
    <col min="13566" max="13566" width="10.33203125" style="13" customWidth="1"/>
    <col min="13567" max="13567" width="11.44140625" style="13" customWidth="1"/>
    <col min="13568" max="13568" width="13" style="13" customWidth="1"/>
    <col min="13569" max="13816" width="8.77734375" style="13"/>
    <col min="13817" max="13817" width="7.109375" style="13" customWidth="1"/>
    <col min="13818" max="13818" width="12.33203125" style="13" customWidth="1"/>
    <col min="13819" max="13819" width="39" style="13" customWidth="1"/>
    <col min="13820" max="13821" width="9.77734375" style="13" customWidth="1"/>
    <col min="13822" max="13822" width="10.33203125" style="13" customWidth="1"/>
    <col min="13823" max="13823" width="11.44140625" style="13" customWidth="1"/>
    <col min="13824" max="13824" width="13" style="13" customWidth="1"/>
    <col min="13825" max="14072" width="8.77734375" style="13"/>
    <col min="14073" max="14073" width="7.109375" style="13" customWidth="1"/>
    <col min="14074" max="14074" width="12.33203125" style="13" customWidth="1"/>
    <col min="14075" max="14075" width="39" style="13" customWidth="1"/>
    <col min="14076" max="14077" width="9.77734375" style="13" customWidth="1"/>
    <col min="14078" max="14078" width="10.33203125" style="13" customWidth="1"/>
    <col min="14079" max="14079" width="11.44140625" style="13" customWidth="1"/>
    <col min="14080" max="14080" width="13" style="13" customWidth="1"/>
    <col min="14081" max="14328" width="8.77734375" style="13"/>
    <col min="14329" max="14329" width="7.109375" style="13" customWidth="1"/>
    <col min="14330" max="14330" width="12.33203125" style="13" customWidth="1"/>
    <col min="14331" max="14331" width="39" style="13" customWidth="1"/>
    <col min="14332" max="14333" width="9.77734375" style="13" customWidth="1"/>
    <col min="14334" max="14334" width="10.33203125" style="13" customWidth="1"/>
    <col min="14335" max="14335" width="11.44140625" style="13" customWidth="1"/>
    <col min="14336" max="14336" width="13" style="13" customWidth="1"/>
    <col min="14337" max="14584" width="8.77734375" style="13"/>
    <col min="14585" max="14585" width="7.109375" style="13" customWidth="1"/>
    <col min="14586" max="14586" width="12.33203125" style="13" customWidth="1"/>
    <col min="14587" max="14587" width="39" style="13" customWidth="1"/>
    <col min="14588" max="14589" width="9.77734375" style="13" customWidth="1"/>
    <col min="14590" max="14590" width="10.33203125" style="13" customWidth="1"/>
    <col min="14591" max="14591" width="11.44140625" style="13" customWidth="1"/>
    <col min="14592" max="14592" width="13" style="13" customWidth="1"/>
    <col min="14593" max="14840" width="8.77734375" style="13"/>
    <col min="14841" max="14841" width="7.109375" style="13" customWidth="1"/>
    <col min="14842" max="14842" width="12.33203125" style="13" customWidth="1"/>
    <col min="14843" max="14843" width="39" style="13" customWidth="1"/>
    <col min="14844" max="14845" width="9.77734375" style="13" customWidth="1"/>
    <col min="14846" max="14846" width="10.33203125" style="13" customWidth="1"/>
    <col min="14847" max="14847" width="11.44140625" style="13" customWidth="1"/>
    <col min="14848" max="14848" width="13" style="13" customWidth="1"/>
    <col min="14849" max="15096" width="8.77734375" style="13"/>
    <col min="15097" max="15097" width="7.109375" style="13" customWidth="1"/>
    <col min="15098" max="15098" width="12.33203125" style="13" customWidth="1"/>
    <col min="15099" max="15099" width="39" style="13" customWidth="1"/>
    <col min="15100" max="15101" width="9.77734375" style="13" customWidth="1"/>
    <col min="15102" max="15102" width="10.33203125" style="13" customWidth="1"/>
    <col min="15103" max="15103" width="11.44140625" style="13" customWidth="1"/>
    <col min="15104" max="15104" width="13" style="13" customWidth="1"/>
    <col min="15105" max="15352" width="8.77734375" style="13"/>
    <col min="15353" max="15353" width="7.109375" style="13" customWidth="1"/>
    <col min="15354" max="15354" width="12.33203125" style="13" customWidth="1"/>
    <col min="15355" max="15355" width="39" style="13" customWidth="1"/>
    <col min="15356" max="15357" width="9.77734375" style="13" customWidth="1"/>
    <col min="15358" max="15358" width="10.33203125" style="13" customWidth="1"/>
    <col min="15359" max="15359" width="11.44140625" style="13" customWidth="1"/>
    <col min="15360" max="15360" width="13" style="13" customWidth="1"/>
    <col min="15361" max="15608" width="8.77734375" style="13"/>
    <col min="15609" max="15609" width="7.109375" style="13" customWidth="1"/>
    <col min="15610" max="15610" width="12.33203125" style="13" customWidth="1"/>
    <col min="15611" max="15611" width="39" style="13" customWidth="1"/>
    <col min="15612" max="15613" width="9.77734375" style="13" customWidth="1"/>
    <col min="15614" max="15614" width="10.33203125" style="13" customWidth="1"/>
    <col min="15615" max="15615" width="11.44140625" style="13" customWidth="1"/>
    <col min="15616" max="15616" width="13" style="13" customWidth="1"/>
    <col min="15617" max="15864" width="8.77734375" style="13"/>
    <col min="15865" max="15865" width="7.109375" style="13" customWidth="1"/>
    <col min="15866" max="15866" width="12.33203125" style="13" customWidth="1"/>
    <col min="15867" max="15867" width="39" style="13" customWidth="1"/>
    <col min="15868" max="15869" width="9.77734375" style="13" customWidth="1"/>
    <col min="15870" max="15870" width="10.33203125" style="13" customWidth="1"/>
    <col min="15871" max="15871" width="11.44140625" style="13" customWidth="1"/>
    <col min="15872" max="15872" width="13" style="13" customWidth="1"/>
    <col min="15873" max="16120" width="8.77734375" style="13"/>
    <col min="16121" max="16121" width="7.109375" style="13" customWidth="1"/>
    <col min="16122" max="16122" width="12.33203125" style="13" customWidth="1"/>
    <col min="16123" max="16123" width="39" style="13" customWidth="1"/>
    <col min="16124" max="16125" width="9.77734375" style="13" customWidth="1"/>
    <col min="16126" max="16126" width="10.33203125" style="13" customWidth="1"/>
    <col min="16127" max="16127" width="11.44140625" style="13" customWidth="1"/>
    <col min="16128" max="16128" width="13" style="13" customWidth="1"/>
    <col min="16129" max="16384" width="8.77734375" style="13"/>
  </cols>
  <sheetData>
    <row r="1" spans="1:9" x14ac:dyDescent="0.25">
      <c r="I1" s="590" t="s">
        <v>1134</v>
      </c>
    </row>
    <row r="3" spans="1:9" ht="29.25" customHeight="1" x14ac:dyDescent="0.25">
      <c r="A3" s="633" t="s">
        <v>789</v>
      </c>
      <c r="B3" s="633"/>
      <c r="C3" s="633"/>
      <c r="D3" s="633"/>
      <c r="E3" s="633"/>
      <c r="F3" s="633"/>
      <c r="G3" s="633"/>
      <c r="H3" s="633"/>
      <c r="I3" s="633"/>
    </row>
    <row r="4" spans="1:9" ht="29.25" customHeight="1" x14ac:dyDescent="0.25">
      <c r="A4" s="633" t="s">
        <v>352</v>
      </c>
      <c r="B4" s="633"/>
      <c r="C4" s="633"/>
      <c r="D4" s="633"/>
      <c r="E4" s="633"/>
      <c r="F4" s="633"/>
      <c r="G4" s="633"/>
      <c r="H4" s="633"/>
      <c r="I4" s="633"/>
    </row>
    <row r="5" spans="1:9" ht="12.75" customHeight="1" x14ac:dyDescent="0.25">
      <c r="A5" s="641" t="s">
        <v>1108</v>
      </c>
      <c r="B5" s="641"/>
      <c r="C5" s="641"/>
      <c r="D5" s="641"/>
      <c r="E5" s="641"/>
      <c r="F5" s="641"/>
      <c r="G5" s="641"/>
      <c r="H5" s="641"/>
      <c r="I5" s="641"/>
    </row>
    <row r="6" spans="1:9" ht="15.75" customHeight="1" x14ac:dyDescent="0.25">
      <c r="A6" s="155"/>
      <c r="B6" s="155"/>
      <c r="C6" s="155"/>
      <c r="D6" s="155"/>
      <c r="E6" s="155"/>
      <c r="F6" s="155"/>
      <c r="G6" s="155"/>
      <c r="H6" s="155"/>
    </row>
    <row r="7" spans="1:9" ht="28.5" customHeight="1" x14ac:dyDescent="0.25">
      <c r="A7" s="641" t="s">
        <v>564</v>
      </c>
      <c r="B7" s="641"/>
      <c r="C7" s="641"/>
      <c r="D7" s="641"/>
      <c r="E7" s="641"/>
      <c r="F7" s="641"/>
      <c r="G7" s="641"/>
      <c r="H7" s="641"/>
      <c r="I7" s="641"/>
    </row>
    <row r="8" spans="1:9" x14ac:dyDescent="0.25">
      <c r="A8" s="156"/>
      <c r="B8" s="156"/>
      <c r="C8" s="156"/>
      <c r="D8" s="121"/>
      <c r="E8" s="121"/>
      <c r="F8" s="156"/>
      <c r="G8" s="156"/>
      <c r="H8" s="156"/>
    </row>
    <row r="10" spans="1:9" ht="25.5" customHeight="1" x14ac:dyDescent="0.25">
      <c r="A10" s="184" t="s">
        <v>826</v>
      </c>
      <c r="B10" s="648" t="s">
        <v>851</v>
      </c>
      <c r="C10" s="619" t="s">
        <v>850</v>
      </c>
      <c r="D10" s="619" t="s">
        <v>764</v>
      </c>
      <c r="E10" s="646" t="s">
        <v>1060</v>
      </c>
      <c r="F10" s="646"/>
      <c r="G10" s="621" t="s">
        <v>1059</v>
      </c>
      <c r="H10" s="647"/>
      <c r="I10" s="637"/>
    </row>
    <row r="11" spans="1:9" ht="25.5" customHeight="1" x14ac:dyDescent="0.25">
      <c r="A11" s="185"/>
      <c r="B11" s="649"/>
      <c r="C11" s="619"/>
      <c r="D11" s="645"/>
      <c r="E11" s="196" t="s">
        <v>580</v>
      </c>
      <c r="F11" s="196" t="s">
        <v>864</v>
      </c>
      <c r="G11" s="188" t="s">
        <v>580</v>
      </c>
      <c r="H11" s="191" t="s">
        <v>864</v>
      </c>
      <c r="I11" s="190" t="s">
        <v>350</v>
      </c>
    </row>
    <row r="12" spans="1:9" x14ac:dyDescent="0.25">
      <c r="A12" s="200">
        <v>1</v>
      </c>
      <c r="B12" s="201">
        <v>3</v>
      </c>
      <c r="C12" s="202">
        <v>4</v>
      </c>
      <c r="D12" s="181">
        <v>5</v>
      </c>
      <c r="E12" s="182">
        <v>5</v>
      </c>
      <c r="F12" s="182">
        <v>5</v>
      </c>
      <c r="G12" s="203">
        <v>7</v>
      </c>
      <c r="H12" s="204">
        <v>8</v>
      </c>
      <c r="I12" s="218">
        <v>9</v>
      </c>
    </row>
    <row r="13" spans="1:9" ht="21.75" customHeight="1" x14ac:dyDescent="0.25">
      <c r="A13" s="15" t="s">
        <v>0</v>
      </c>
      <c r="B13" s="16" t="s">
        <v>868</v>
      </c>
      <c r="C13" s="32" t="s">
        <v>620</v>
      </c>
      <c r="D13" s="161">
        <v>8</v>
      </c>
      <c r="E13" s="120"/>
      <c r="F13" s="64"/>
      <c r="G13" s="171"/>
      <c r="H13" s="192">
        <f>D13*F13</f>
        <v>0</v>
      </c>
      <c r="I13" s="219">
        <f>G13+H13</f>
        <v>0</v>
      </c>
    </row>
    <row r="14" spans="1:9" ht="56.25" customHeight="1" x14ac:dyDescent="0.25">
      <c r="A14" s="19" t="s">
        <v>353</v>
      </c>
      <c r="B14" s="20" t="s">
        <v>565</v>
      </c>
      <c r="C14" s="158" t="s">
        <v>620</v>
      </c>
      <c r="D14" s="162">
        <v>8</v>
      </c>
      <c r="E14" s="67"/>
      <c r="F14" s="164"/>
      <c r="G14" s="28">
        <f t="shared" ref="G14:G31" si="0">D14*E14</f>
        <v>0</v>
      </c>
      <c r="H14" s="488"/>
      <c r="I14" s="197">
        <f t="shared" ref="I14:I31" si="1">G14+H14</f>
        <v>0</v>
      </c>
    </row>
    <row r="15" spans="1:9" ht="37.5" customHeight="1" x14ac:dyDescent="0.25">
      <c r="A15" s="19" t="s">
        <v>354</v>
      </c>
      <c r="B15" s="20" t="s">
        <v>566</v>
      </c>
      <c r="C15" s="158" t="s">
        <v>620</v>
      </c>
      <c r="D15" s="162">
        <v>5</v>
      </c>
      <c r="E15" s="67"/>
      <c r="F15" s="164"/>
      <c r="G15" s="28">
        <f t="shared" si="0"/>
        <v>0</v>
      </c>
      <c r="H15" s="488"/>
      <c r="I15" s="197">
        <f t="shared" si="1"/>
        <v>0</v>
      </c>
    </row>
    <row r="16" spans="1:9" x14ac:dyDescent="0.25">
      <c r="A16" s="15" t="s">
        <v>1</v>
      </c>
      <c r="B16" s="16" t="s">
        <v>567</v>
      </c>
      <c r="C16" s="32" t="s">
        <v>863</v>
      </c>
      <c r="D16" s="161">
        <v>21</v>
      </c>
      <c r="E16" s="120"/>
      <c r="F16" s="64"/>
      <c r="G16" s="171"/>
      <c r="H16" s="192">
        <f t="shared" ref="H16:H29" si="2">D16*F16</f>
        <v>0</v>
      </c>
      <c r="I16" s="219">
        <f t="shared" si="1"/>
        <v>0</v>
      </c>
    </row>
    <row r="17" spans="1:9" ht="52.8" x14ac:dyDescent="0.25">
      <c r="A17" s="19" t="s">
        <v>360</v>
      </c>
      <c r="B17" s="20" t="s">
        <v>568</v>
      </c>
      <c r="C17" s="158" t="s">
        <v>863</v>
      </c>
      <c r="D17" s="162">
        <v>21</v>
      </c>
      <c r="E17" s="67"/>
      <c r="F17" s="69"/>
      <c r="G17" s="28">
        <f t="shared" si="0"/>
        <v>0</v>
      </c>
      <c r="H17" s="488"/>
      <c r="I17" s="197">
        <f t="shared" si="1"/>
        <v>0</v>
      </c>
    </row>
    <row r="18" spans="1:9" x14ac:dyDescent="0.25">
      <c r="A18" s="19" t="s">
        <v>361</v>
      </c>
      <c r="B18" s="20" t="s">
        <v>573</v>
      </c>
      <c r="C18" s="158" t="s">
        <v>620</v>
      </c>
      <c r="D18" s="162">
        <v>60</v>
      </c>
      <c r="E18" s="67"/>
      <c r="F18" s="69"/>
      <c r="G18" s="28">
        <f t="shared" si="0"/>
        <v>0</v>
      </c>
      <c r="H18" s="488"/>
      <c r="I18" s="197">
        <f t="shared" si="1"/>
        <v>0</v>
      </c>
    </row>
    <row r="19" spans="1:9" x14ac:dyDescent="0.25">
      <c r="A19" s="19" t="s">
        <v>362</v>
      </c>
      <c r="B19" s="20" t="s">
        <v>574</v>
      </c>
      <c r="C19" s="158" t="s">
        <v>620</v>
      </c>
      <c r="D19" s="162">
        <v>40</v>
      </c>
      <c r="E19" s="67"/>
      <c r="F19" s="69"/>
      <c r="G19" s="28">
        <f t="shared" si="0"/>
        <v>0</v>
      </c>
      <c r="H19" s="488"/>
      <c r="I19" s="197">
        <f t="shared" si="1"/>
        <v>0</v>
      </c>
    </row>
    <row r="20" spans="1:9" x14ac:dyDescent="0.25">
      <c r="A20" s="19" t="s">
        <v>363</v>
      </c>
      <c r="B20" s="20" t="s">
        <v>575</v>
      </c>
      <c r="C20" s="158" t="s">
        <v>620</v>
      </c>
      <c r="D20" s="162">
        <v>5</v>
      </c>
      <c r="E20" s="67"/>
      <c r="F20" s="69"/>
      <c r="G20" s="28">
        <f t="shared" si="0"/>
        <v>0</v>
      </c>
      <c r="H20" s="488"/>
      <c r="I20" s="197">
        <f t="shared" si="1"/>
        <v>0</v>
      </c>
    </row>
    <row r="21" spans="1:9" x14ac:dyDescent="0.25">
      <c r="A21" s="19" t="s">
        <v>364</v>
      </c>
      <c r="B21" s="20" t="s">
        <v>577</v>
      </c>
      <c r="C21" s="158" t="s">
        <v>620</v>
      </c>
      <c r="D21" s="162">
        <v>16</v>
      </c>
      <c r="E21" s="67"/>
      <c r="F21" s="69"/>
      <c r="G21" s="28">
        <f t="shared" si="0"/>
        <v>0</v>
      </c>
      <c r="H21" s="488"/>
      <c r="I21" s="197">
        <f t="shared" si="1"/>
        <v>0</v>
      </c>
    </row>
    <row r="22" spans="1:9" s="159" customFormat="1" x14ac:dyDescent="0.25">
      <c r="A22" s="15" t="s">
        <v>5</v>
      </c>
      <c r="B22" s="16" t="s">
        <v>865</v>
      </c>
      <c r="C22" s="158" t="s">
        <v>620</v>
      </c>
      <c r="D22" s="161">
        <v>25</v>
      </c>
      <c r="E22" s="120"/>
      <c r="F22" s="163"/>
      <c r="G22" s="171"/>
      <c r="H22" s="192">
        <f t="shared" si="2"/>
        <v>0</v>
      </c>
      <c r="I22" s="219">
        <f t="shared" si="1"/>
        <v>0</v>
      </c>
    </row>
    <row r="23" spans="1:9" x14ac:dyDescent="0.25">
      <c r="A23" s="19" t="s">
        <v>365</v>
      </c>
      <c r="B23" s="20" t="s">
        <v>576</v>
      </c>
      <c r="C23" s="158" t="s">
        <v>620</v>
      </c>
      <c r="D23" s="162">
        <v>25</v>
      </c>
      <c r="E23" s="67"/>
      <c r="F23" s="69"/>
      <c r="G23" s="171">
        <f t="shared" si="0"/>
        <v>0</v>
      </c>
      <c r="H23" s="192"/>
      <c r="I23" s="219">
        <f t="shared" si="1"/>
        <v>0</v>
      </c>
    </row>
    <row r="24" spans="1:9" ht="52.8" x14ac:dyDescent="0.25">
      <c r="A24" s="15" t="s">
        <v>10</v>
      </c>
      <c r="B24" s="16" t="s">
        <v>439</v>
      </c>
      <c r="C24" s="32" t="s">
        <v>622</v>
      </c>
      <c r="D24" s="591">
        <v>35</v>
      </c>
      <c r="E24" s="167"/>
      <c r="F24" s="64"/>
      <c r="G24" s="171"/>
      <c r="H24" s="192">
        <f t="shared" si="2"/>
        <v>0</v>
      </c>
      <c r="I24" s="219">
        <f t="shared" si="1"/>
        <v>0</v>
      </c>
    </row>
    <row r="25" spans="1:9" ht="26.25" customHeight="1" x14ac:dyDescent="0.25">
      <c r="A25" s="19" t="s">
        <v>465</v>
      </c>
      <c r="B25" s="20" t="s">
        <v>440</v>
      </c>
      <c r="C25" s="158" t="s">
        <v>622</v>
      </c>
      <c r="D25" s="592">
        <v>35</v>
      </c>
      <c r="E25" s="168"/>
      <c r="F25" s="164"/>
      <c r="G25" s="171">
        <f t="shared" si="0"/>
        <v>0</v>
      </c>
      <c r="H25" s="192"/>
      <c r="I25" s="219">
        <f t="shared" si="1"/>
        <v>0</v>
      </c>
    </row>
    <row r="26" spans="1:9" ht="26.25" customHeight="1" x14ac:dyDescent="0.25">
      <c r="A26" s="19" t="s">
        <v>466</v>
      </c>
      <c r="B26" s="20" t="s">
        <v>578</v>
      </c>
      <c r="C26" s="158" t="s">
        <v>620</v>
      </c>
      <c r="D26" s="592">
        <v>35</v>
      </c>
      <c r="E26" s="168"/>
      <c r="F26" s="164"/>
      <c r="G26" s="171">
        <f t="shared" si="0"/>
        <v>0</v>
      </c>
      <c r="H26" s="192"/>
      <c r="I26" s="219">
        <f t="shared" si="1"/>
        <v>0</v>
      </c>
    </row>
    <row r="27" spans="1:9" ht="52.8" x14ac:dyDescent="0.25">
      <c r="A27" s="15" t="s">
        <v>12</v>
      </c>
      <c r="B27" s="16" t="s">
        <v>569</v>
      </c>
      <c r="C27" s="32" t="s">
        <v>622</v>
      </c>
      <c r="D27" s="161">
        <v>308</v>
      </c>
      <c r="E27" s="167"/>
      <c r="F27" s="64"/>
      <c r="G27" s="171"/>
      <c r="H27" s="192">
        <f t="shared" si="2"/>
        <v>0</v>
      </c>
      <c r="I27" s="219">
        <f t="shared" si="1"/>
        <v>0</v>
      </c>
    </row>
    <row r="28" spans="1:9" ht="39.6" x14ac:dyDescent="0.25">
      <c r="A28" s="19" t="s">
        <v>375</v>
      </c>
      <c r="B28" s="20" t="s">
        <v>570</v>
      </c>
      <c r="C28" s="32" t="s">
        <v>622</v>
      </c>
      <c r="D28" s="162">
        <v>308</v>
      </c>
      <c r="E28" s="67"/>
      <c r="F28" s="69"/>
      <c r="G28" s="171">
        <f t="shared" si="0"/>
        <v>0</v>
      </c>
      <c r="H28" s="192"/>
      <c r="I28" s="219">
        <f t="shared" si="1"/>
        <v>0</v>
      </c>
    </row>
    <row r="29" spans="1:9" ht="63.75" customHeight="1" x14ac:dyDescent="0.25">
      <c r="A29" s="15" t="s">
        <v>15</v>
      </c>
      <c r="B29" s="16" t="s">
        <v>867</v>
      </c>
      <c r="C29" s="32" t="s">
        <v>869</v>
      </c>
      <c r="D29" s="161">
        <v>170</v>
      </c>
      <c r="E29" s="120"/>
      <c r="F29" s="64"/>
      <c r="G29" s="171"/>
      <c r="H29" s="192">
        <f t="shared" si="2"/>
        <v>0</v>
      </c>
      <c r="I29" s="219">
        <f t="shared" si="1"/>
        <v>0</v>
      </c>
    </row>
    <row r="30" spans="1:9" ht="39" customHeight="1" x14ac:dyDescent="0.25">
      <c r="A30" s="19" t="s">
        <v>635</v>
      </c>
      <c r="B30" s="20" t="s">
        <v>77</v>
      </c>
      <c r="C30" s="158" t="s">
        <v>618</v>
      </c>
      <c r="D30" s="162">
        <v>41.82</v>
      </c>
      <c r="E30" s="67"/>
      <c r="F30" s="69"/>
      <c r="G30" s="171">
        <f t="shared" si="0"/>
        <v>0</v>
      </c>
      <c r="H30" s="192"/>
      <c r="I30" s="219">
        <f t="shared" si="1"/>
        <v>0</v>
      </c>
    </row>
    <row r="31" spans="1:9" ht="29.25" customHeight="1" x14ac:dyDescent="0.25">
      <c r="A31" s="169" t="s">
        <v>16</v>
      </c>
      <c r="B31" s="170" t="s">
        <v>536</v>
      </c>
      <c r="C31" s="160" t="s">
        <v>618</v>
      </c>
      <c r="D31" s="213">
        <v>250</v>
      </c>
      <c r="E31" s="214"/>
      <c r="F31" s="215"/>
      <c r="G31" s="205">
        <f t="shared" si="0"/>
        <v>0</v>
      </c>
      <c r="H31" s="206"/>
      <c r="I31" s="220">
        <f t="shared" si="1"/>
        <v>0</v>
      </c>
    </row>
    <row r="32" spans="1:9" ht="22.5" customHeight="1" x14ac:dyDescent="0.25">
      <c r="A32" s="216"/>
      <c r="B32" s="217" t="s">
        <v>866</v>
      </c>
      <c r="C32" s="199"/>
      <c r="D32" s="199"/>
      <c r="E32" s="199"/>
      <c r="F32" s="199"/>
      <c r="G32" s="183">
        <f>SUM(G13:G31)</f>
        <v>0</v>
      </c>
      <c r="H32" s="183">
        <f t="shared" ref="H32:I32" si="3">SUM(H13:H31)</f>
        <v>0</v>
      </c>
      <c r="I32" s="221">
        <f t="shared" si="3"/>
        <v>0</v>
      </c>
    </row>
    <row r="33" spans="2:9" x14ac:dyDescent="0.25">
      <c r="G33" s="206"/>
      <c r="H33" s="206"/>
      <c r="I33" s="207"/>
    </row>
    <row r="34" spans="2:9" x14ac:dyDescent="0.25">
      <c r="G34" s="208"/>
      <c r="H34" s="208"/>
      <c r="I34" s="210"/>
    </row>
    <row r="35" spans="2:9" x14ac:dyDescent="0.25">
      <c r="B35" s="593" t="s">
        <v>1146</v>
      </c>
      <c r="C35" s="18"/>
      <c r="G35" s="208"/>
      <c r="H35" s="208"/>
      <c r="I35" s="210"/>
    </row>
    <row r="36" spans="2:9" x14ac:dyDescent="0.25">
      <c r="B36" s="595" t="s">
        <v>1150</v>
      </c>
      <c r="C36" s="18"/>
      <c r="G36" s="208"/>
      <c r="H36" s="208"/>
      <c r="I36" s="210"/>
    </row>
    <row r="37" spans="2:9" x14ac:dyDescent="0.25">
      <c r="B37" s="18"/>
      <c r="C37" s="18"/>
      <c r="G37" s="208"/>
      <c r="H37" s="208"/>
      <c r="I37" s="210"/>
    </row>
    <row r="38" spans="2:9" x14ac:dyDescent="0.25">
      <c r="B38" s="18"/>
      <c r="C38" s="18"/>
      <c r="G38" s="208"/>
      <c r="H38" s="208"/>
      <c r="I38" s="210"/>
    </row>
    <row r="39" spans="2:9" x14ac:dyDescent="0.25">
      <c r="B39" s="18"/>
      <c r="C39" s="18"/>
      <c r="G39" s="208"/>
      <c r="H39" s="208"/>
      <c r="I39" s="210"/>
    </row>
    <row r="40" spans="2:9" x14ac:dyDescent="0.25">
      <c r="G40" s="208"/>
      <c r="H40" s="208"/>
      <c r="I40" s="210"/>
    </row>
    <row r="41" spans="2:9" x14ac:dyDescent="0.25">
      <c r="G41" s="208"/>
      <c r="H41" s="208"/>
      <c r="I41" s="210"/>
    </row>
    <row r="42" spans="2:9" x14ac:dyDescent="0.25">
      <c r="G42" s="208"/>
      <c r="H42" s="208"/>
      <c r="I42" s="210"/>
    </row>
    <row r="43" spans="2:9" x14ac:dyDescent="0.25">
      <c r="G43" s="208"/>
      <c r="H43" s="208"/>
      <c r="I43" s="210"/>
    </row>
    <row r="44" spans="2:9" x14ac:dyDescent="0.25">
      <c r="G44" s="208"/>
      <c r="H44" s="208"/>
      <c r="I44" s="210"/>
    </row>
    <row r="45" spans="2:9" x14ac:dyDescent="0.25">
      <c r="G45" s="208"/>
      <c r="H45" s="208"/>
      <c r="I45" s="208"/>
    </row>
    <row r="46" spans="2:9" x14ac:dyDescent="0.25">
      <c r="G46" s="211"/>
      <c r="H46" s="211"/>
      <c r="I46" s="211"/>
    </row>
    <row r="47" spans="2:9" x14ac:dyDescent="0.25">
      <c r="G47" s="212"/>
      <c r="H47" s="212"/>
      <c r="I47" s="212"/>
    </row>
  </sheetData>
  <autoFilter ref="A10:H31" xr:uid="{00000000-0009-0000-0000-000004000000}">
    <filterColumn colId="3" showButton="0"/>
  </autoFilter>
  <mergeCells count="9">
    <mergeCell ref="A3:I3"/>
    <mergeCell ref="A4:I4"/>
    <mergeCell ref="A5:I5"/>
    <mergeCell ref="A7:I7"/>
    <mergeCell ref="D10:D11"/>
    <mergeCell ref="E10:F10"/>
    <mergeCell ref="G10:I10"/>
    <mergeCell ref="B10:B11"/>
    <mergeCell ref="C10:C11"/>
  </mergeCells>
  <phoneticPr fontId="27" type="noConversion"/>
  <pageMargins left="0" right="0" top="0.74803149606299213" bottom="0.74803149606299213" header="0.31496062992125984" footer="0.31496062992125984"/>
  <pageSetup paperSize="9" scale="75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21015-0775-4BA1-94F4-364FE0A8465C}">
  <sheetPr>
    <tabColor theme="9" tint="-0.249977111117893"/>
  </sheetPr>
  <dimension ref="A1:M49"/>
  <sheetViews>
    <sheetView showGridLines="0" zoomScaleNormal="100" workbookViewId="0">
      <selection activeCell="B48" sqref="B48:B49"/>
    </sheetView>
  </sheetViews>
  <sheetFormatPr defaultColWidth="10.109375" defaultRowHeight="13.2" x14ac:dyDescent="0.25"/>
  <cols>
    <col min="1" max="1" width="8.33203125" style="22" customWidth="1"/>
    <col min="2" max="2" width="54.6640625" style="22" customWidth="1"/>
    <col min="3" max="4" width="11.33203125" style="122" customWidth="1"/>
    <col min="5" max="6" width="15.33203125" style="22" customWidth="1"/>
    <col min="7" max="7" width="15.33203125" style="176" customWidth="1"/>
    <col min="8" max="8" width="15.109375" style="176" customWidth="1"/>
    <col min="9" max="12" width="15.6640625" style="22" customWidth="1"/>
    <col min="13" max="13" width="13" style="22" customWidth="1"/>
    <col min="14" max="15" width="10.109375" style="22" customWidth="1"/>
    <col min="16" max="16" width="20.44140625" style="22" customWidth="1"/>
    <col min="17" max="17" width="10.109375" style="22" customWidth="1"/>
    <col min="18" max="256" width="10.109375" style="22"/>
    <col min="257" max="257" width="8.33203125" style="22" customWidth="1"/>
    <col min="258" max="258" width="14.33203125" style="22" customWidth="1"/>
    <col min="259" max="259" width="45.44140625" style="22" customWidth="1"/>
    <col min="260" max="261" width="11.33203125" style="22" customWidth="1"/>
    <col min="262" max="262" width="12" style="22" customWidth="1"/>
    <col min="263" max="263" width="15.33203125" style="22" customWidth="1"/>
    <col min="264" max="264" width="15.109375" style="22" customWidth="1"/>
    <col min="265" max="268" width="15.6640625" style="22" customWidth="1"/>
    <col min="269" max="269" width="13" style="22" bestFit="1" customWidth="1"/>
    <col min="270" max="512" width="10.109375" style="22"/>
    <col min="513" max="513" width="8.33203125" style="22" customWidth="1"/>
    <col min="514" max="514" width="14.33203125" style="22" customWidth="1"/>
    <col min="515" max="515" width="45.44140625" style="22" customWidth="1"/>
    <col min="516" max="517" width="11.33203125" style="22" customWidth="1"/>
    <col min="518" max="518" width="12" style="22" customWidth="1"/>
    <col min="519" max="519" width="15.33203125" style="22" customWidth="1"/>
    <col min="520" max="520" width="15.109375" style="22" customWidth="1"/>
    <col min="521" max="524" width="15.6640625" style="22" customWidth="1"/>
    <col min="525" max="525" width="13" style="22" bestFit="1" customWidth="1"/>
    <col min="526" max="768" width="10.109375" style="22"/>
    <col min="769" max="769" width="8.33203125" style="22" customWidth="1"/>
    <col min="770" max="770" width="14.33203125" style="22" customWidth="1"/>
    <col min="771" max="771" width="45.44140625" style="22" customWidth="1"/>
    <col min="772" max="773" width="11.33203125" style="22" customWidth="1"/>
    <col min="774" max="774" width="12" style="22" customWidth="1"/>
    <col min="775" max="775" width="15.33203125" style="22" customWidth="1"/>
    <col min="776" max="776" width="15.109375" style="22" customWidth="1"/>
    <col min="777" max="780" width="15.6640625" style="22" customWidth="1"/>
    <col min="781" max="781" width="13" style="22" bestFit="1" customWidth="1"/>
    <col min="782" max="1024" width="10.109375" style="22"/>
    <col min="1025" max="1025" width="8.33203125" style="22" customWidth="1"/>
    <col min="1026" max="1026" width="14.33203125" style="22" customWidth="1"/>
    <col min="1027" max="1027" width="45.44140625" style="22" customWidth="1"/>
    <col min="1028" max="1029" width="11.33203125" style="22" customWidth="1"/>
    <col min="1030" max="1030" width="12" style="22" customWidth="1"/>
    <col min="1031" max="1031" width="15.33203125" style="22" customWidth="1"/>
    <col min="1032" max="1032" width="15.109375" style="22" customWidth="1"/>
    <col min="1033" max="1036" width="15.6640625" style="22" customWidth="1"/>
    <col min="1037" max="1037" width="13" style="22" bestFit="1" customWidth="1"/>
    <col min="1038" max="1280" width="10.109375" style="22"/>
    <col min="1281" max="1281" width="8.33203125" style="22" customWidth="1"/>
    <col min="1282" max="1282" width="14.33203125" style="22" customWidth="1"/>
    <col min="1283" max="1283" width="45.44140625" style="22" customWidth="1"/>
    <col min="1284" max="1285" width="11.33203125" style="22" customWidth="1"/>
    <col min="1286" max="1286" width="12" style="22" customWidth="1"/>
    <col min="1287" max="1287" width="15.33203125" style="22" customWidth="1"/>
    <col min="1288" max="1288" width="15.109375" style="22" customWidth="1"/>
    <col min="1289" max="1292" width="15.6640625" style="22" customWidth="1"/>
    <col min="1293" max="1293" width="13" style="22" bestFit="1" customWidth="1"/>
    <col min="1294" max="1536" width="10.109375" style="22"/>
    <col min="1537" max="1537" width="8.33203125" style="22" customWidth="1"/>
    <col min="1538" max="1538" width="14.33203125" style="22" customWidth="1"/>
    <col min="1539" max="1539" width="45.44140625" style="22" customWidth="1"/>
    <col min="1540" max="1541" width="11.33203125" style="22" customWidth="1"/>
    <col min="1542" max="1542" width="12" style="22" customWidth="1"/>
    <col min="1543" max="1543" width="15.33203125" style="22" customWidth="1"/>
    <col min="1544" max="1544" width="15.109375" style="22" customWidth="1"/>
    <col min="1545" max="1548" width="15.6640625" style="22" customWidth="1"/>
    <col min="1549" max="1549" width="13" style="22" bestFit="1" customWidth="1"/>
    <col min="1550" max="1792" width="10.109375" style="22"/>
    <col min="1793" max="1793" width="8.33203125" style="22" customWidth="1"/>
    <col min="1794" max="1794" width="14.33203125" style="22" customWidth="1"/>
    <col min="1795" max="1795" width="45.44140625" style="22" customWidth="1"/>
    <col min="1796" max="1797" width="11.33203125" style="22" customWidth="1"/>
    <col min="1798" max="1798" width="12" style="22" customWidth="1"/>
    <col min="1799" max="1799" width="15.33203125" style="22" customWidth="1"/>
    <col min="1800" max="1800" width="15.109375" style="22" customWidth="1"/>
    <col min="1801" max="1804" width="15.6640625" style="22" customWidth="1"/>
    <col min="1805" max="1805" width="13" style="22" bestFit="1" customWidth="1"/>
    <col min="1806" max="2048" width="10.109375" style="22"/>
    <col min="2049" max="2049" width="8.33203125" style="22" customWidth="1"/>
    <col min="2050" max="2050" width="14.33203125" style="22" customWidth="1"/>
    <col min="2051" max="2051" width="45.44140625" style="22" customWidth="1"/>
    <col min="2052" max="2053" width="11.33203125" style="22" customWidth="1"/>
    <col min="2054" max="2054" width="12" style="22" customWidth="1"/>
    <col min="2055" max="2055" width="15.33203125" style="22" customWidth="1"/>
    <col min="2056" max="2056" width="15.109375" style="22" customWidth="1"/>
    <col min="2057" max="2060" width="15.6640625" style="22" customWidth="1"/>
    <col min="2061" max="2061" width="13" style="22" bestFit="1" customWidth="1"/>
    <col min="2062" max="2304" width="10.109375" style="22"/>
    <col min="2305" max="2305" width="8.33203125" style="22" customWidth="1"/>
    <col min="2306" max="2306" width="14.33203125" style="22" customWidth="1"/>
    <col min="2307" max="2307" width="45.44140625" style="22" customWidth="1"/>
    <col min="2308" max="2309" width="11.33203125" style="22" customWidth="1"/>
    <col min="2310" max="2310" width="12" style="22" customWidth="1"/>
    <col min="2311" max="2311" width="15.33203125" style="22" customWidth="1"/>
    <col min="2312" max="2312" width="15.109375" style="22" customWidth="1"/>
    <col min="2313" max="2316" width="15.6640625" style="22" customWidth="1"/>
    <col min="2317" max="2317" width="13" style="22" bestFit="1" customWidth="1"/>
    <col min="2318" max="2560" width="10.109375" style="22"/>
    <col min="2561" max="2561" width="8.33203125" style="22" customWidth="1"/>
    <col min="2562" max="2562" width="14.33203125" style="22" customWidth="1"/>
    <col min="2563" max="2563" width="45.44140625" style="22" customWidth="1"/>
    <col min="2564" max="2565" width="11.33203125" style="22" customWidth="1"/>
    <col min="2566" max="2566" width="12" style="22" customWidth="1"/>
    <col min="2567" max="2567" width="15.33203125" style="22" customWidth="1"/>
    <col min="2568" max="2568" width="15.109375" style="22" customWidth="1"/>
    <col min="2569" max="2572" width="15.6640625" style="22" customWidth="1"/>
    <col min="2573" max="2573" width="13" style="22" bestFit="1" customWidth="1"/>
    <col min="2574" max="2816" width="10.109375" style="22"/>
    <col min="2817" max="2817" width="8.33203125" style="22" customWidth="1"/>
    <col min="2818" max="2818" width="14.33203125" style="22" customWidth="1"/>
    <col min="2819" max="2819" width="45.44140625" style="22" customWidth="1"/>
    <col min="2820" max="2821" width="11.33203125" style="22" customWidth="1"/>
    <col min="2822" max="2822" width="12" style="22" customWidth="1"/>
    <col min="2823" max="2823" width="15.33203125" style="22" customWidth="1"/>
    <col min="2824" max="2824" width="15.109375" style="22" customWidth="1"/>
    <col min="2825" max="2828" width="15.6640625" style="22" customWidth="1"/>
    <col min="2829" max="2829" width="13" style="22" bestFit="1" customWidth="1"/>
    <col min="2830" max="3072" width="10.109375" style="22"/>
    <col min="3073" max="3073" width="8.33203125" style="22" customWidth="1"/>
    <col min="3074" max="3074" width="14.33203125" style="22" customWidth="1"/>
    <col min="3075" max="3075" width="45.44140625" style="22" customWidth="1"/>
    <col min="3076" max="3077" width="11.33203125" style="22" customWidth="1"/>
    <col min="3078" max="3078" width="12" style="22" customWidth="1"/>
    <col min="3079" max="3079" width="15.33203125" style="22" customWidth="1"/>
    <col min="3080" max="3080" width="15.109375" style="22" customWidth="1"/>
    <col min="3081" max="3084" width="15.6640625" style="22" customWidth="1"/>
    <col min="3085" max="3085" width="13" style="22" bestFit="1" customWidth="1"/>
    <col min="3086" max="3328" width="10.109375" style="22"/>
    <col min="3329" max="3329" width="8.33203125" style="22" customWidth="1"/>
    <col min="3330" max="3330" width="14.33203125" style="22" customWidth="1"/>
    <col min="3331" max="3331" width="45.44140625" style="22" customWidth="1"/>
    <col min="3332" max="3333" width="11.33203125" style="22" customWidth="1"/>
    <col min="3334" max="3334" width="12" style="22" customWidth="1"/>
    <col min="3335" max="3335" width="15.33203125" style="22" customWidth="1"/>
    <col min="3336" max="3336" width="15.109375" style="22" customWidth="1"/>
    <col min="3337" max="3340" width="15.6640625" style="22" customWidth="1"/>
    <col min="3341" max="3341" width="13" style="22" bestFit="1" customWidth="1"/>
    <col min="3342" max="3584" width="10.109375" style="22"/>
    <col min="3585" max="3585" width="8.33203125" style="22" customWidth="1"/>
    <col min="3586" max="3586" width="14.33203125" style="22" customWidth="1"/>
    <col min="3587" max="3587" width="45.44140625" style="22" customWidth="1"/>
    <col min="3588" max="3589" width="11.33203125" style="22" customWidth="1"/>
    <col min="3590" max="3590" width="12" style="22" customWidth="1"/>
    <col min="3591" max="3591" width="15.33203125" style="22" customWidth="1"/>
    <col min="3592" max="3592" width="15.109375" style="22" customWidth="1"/>
    <col min="3593" max="3596" width="15.6640625" style="22" customWidth="1"/>
    <col min="3597" max="3597" width="13" style="22" bestFit="1" customWidth="1"/>
    <col min="3598" max="3840" width="10.109375" style="22"/>
    <col min="3841" max="3841" width="8.33203125" style="22" customWidth="1"/>
    <col min="3842" max="3842" width="14.33203125" style="22" customWidth="1"/>
    <col min="3843" max="3843" width="45.44140625" style="22" customWidth="1"/>
    <col min="3844" max="3845" width="11.33203125" style="22" customWidth="1"/>
    <col min="3846" max="3846" width="12" style="22" customWidth="1"/>
    <col min="3847" max="3847" width="15.33203125" style="22" customWidth="1"/>
    <col min="3848" max="3848" width="15.109375" style="22" customWidth="1"/>
    <col min="3849" max="3852" width="15.6640625" style="22" customWidth="1"/>
    <col min="3853" max="3853" width="13" style="22" bestFit="1" customWidth="1"/>
    <col min="3854" max="4096" width="10.109375" style="22"/>
    <col min="4097" max="4097" width="8.33203125" style="22" customWidth="1"/>
    <col min="4098" max="4098" width="14.33203125" style="22" customWidth="1"/>
    <col min="4099" max="4099" width="45.44140625" style="22" customWidth="1"/>
    <col min="4100" max="4101" width="11.33203125" style="22" customWidth="1"/>
    <col min="4102" max="4102" width="12" style="22" customWidth="1"/>
    <col min="4103" max="4103" width="15.33203125" style="22" customWidth="1"/>
    <col min="4104" max="4104" width="15.109375" style="22" customWidth="1"/>
    <col min="4105" max="4108" width="15.6640625" style="22" customWidth="1"/>
    <col min="4109" max="4109" width="13" style="22" bestFit="1" customWidth="1"/>
    <col min="4110" max="4352" width="10.109375" style="22"/>
    <col min="4353" max="4353" width="8.33203125" style="22" customWidth="1"/>
    <col min="4354" max="4354" width="14.33203125" style="22" customWidth="1"/>
    <col min="4355" max="4355" width="45.44140625" style="22" customWidth="1"/>
    <col min="4356" max="4357" width="11.33203125" style="22" customWidth="1"/>
    <col min="4358" max="4358" width="12" style="22" customWidth="1"/>
    <col min="4359" max="4359" width="15.33203125" style="22" customWidth="1"/>
    <col min="4360" max="4360" width="15.109375" style="22" customWidth="1"/>
    <col min="4361" max="4364" width="15.6640625" style="22" customWidth="1"/>
    <col min="4365" max="4365" width="13" style="22" bestFit="1" customWidth="1"/>
    <col min="4366" max="4608" width="10.109375" style="22"/>
    <col min="4609" max="4609" width="8.33203125" style="22" customWidth="1"/>
    <col min="4610" max="4610" width="14.33203125" style="22" customWidth="1"/>
    <col min="4611" max="4611" width="45.44140625" style="22" customWidth="1"/>
    <col min="4612" max="4613" width="11.33203125" style="22" customWidth="1"/>
    <col min="4614" max="4614" width="12" style="22" customWidth="1"/>
    <col min="4615" max="4615" width="15.33203125" style="22" customWidth="1"/>
    <col min="4616" max="4616" width="15.109375" style="22" customWidth="1"/>
    <col min="4617" max="4620" width="15.6640625" style="22" customWidth="1"/>
    <col min="4621" max="4621" width="13" style="22" bestFit="1" customWidth="1"/>
    <col min="4622" max="4864" width="10.109375" style="22"/>
    <col min="4865" max="4865" width="8.33203125" style="22" customWidth="1"/>
    <col min="4866" max="4866" width="14.33203125" style="22" customWidth="1"/>
    <col min="4867" max="4867" width="45.44140625" style="22" customWidth="1"/>
    <col min="4868" max="4869" width="11.33203125" style="22" customWidth="1"/>
    <col min="4870" max="4870" width="12" style="22" customWidth="1"/>
    <col min="4871" max="4871" width="15.33203125" style="22" customWidth="1"/>
    <col min="4872" max="4872" width="15.109375" style="22" customWidth="1"/>
    <col min="4873" max="4876" width="15.6640625" style="22" customWidth="1"/>
    <col min="4877" max="4877" width="13" style="22" bestFit="1" customWidth="1"/>
    <col min="4878" max="5120" width="10.109375" style="22"/>
    <col min="5121" max="5121" width="8.33203125" style="22" customWidth="1"/>
    <col min="5122" max="5122" width="14.33203125" style="22" customWidth="1"/>
    <col min="5123" max="5123" width="45.44140625" style="22" customWidth="1"/>
    <col min="5124" max="5125" width="11.33203125" style="22" customWidth="1"/>
    <col min="5126" max="5126" width="12" style="22" customWidth="1"/>
    <col min="5127" max="5127" width="15.33203125" style="22" customWidth="1"/>
    <col min="5128" max="5128" width="15.109375" style="22" customWidth="1"/>
    <col min="5129" max="5132" width="15.6640625" style="22" customWidth="1"/>
    <col min="5133" max="5133" width="13" style="22" bestFit="1" customWidth="1"/>
    <col min="5134" max="5376" width="10.109375" style="22"/>
    <col min="5377" max="5377" width="8.33203125" style="22" customWidth="1"/>
    <col min="5378" max="5378" width="14.33203125" style="22" customWidth="1"/>
    <col min="5379" max="5379" width="45.44140625" style="22" customWidth="1"/>
    <col min="5380" max="5381" width="11.33203125" style="22" customWidth="1"/>
    <col min="5382" max="5382" width="12" style="22" customWidth="1"/>
    <col min="5383" max="5383" width="15.33203125" style="22" customWidth="1"/>
    <col min="5384" max="5384" width="15.109375" style="22" customWidth="1"/>
    <col min="5385" max="5388" width="15.6640625" style="22" customWidth="1"/>
    <col min="5389" max="5389" width="13" style="22" bestFit="1" customWidth="1"/>
    <col min="5390" max="5632" width="10.109375" style="22"/>
    <col min="5633" max="5633" width="8.33203125" style="22" customWidth="1"/>
    <col min="5634" max="5634" width="14.33203125" style="22" customWidth="1"/>
    <col min="5635" max="5635" width="45.44140625" style="22" customWidth="1"/>
    <col min="5636" max="5637" width="11.33203125" style="22" customWidth="1"/>
    <col min="5638" max="5638" width="12" style="22" customWidth="1"/>
    <col min="5639" max="5639" width="15.33203125" style="22" customWidth="1"/>
    <col min="5640" max="5640" width="15.109375" style="22" customWidth="1"/>
    <col min="5641" max="5644" width="15.6640625" style="22" customWidth="1"/>
    <col min="5645" max="5645" width="13" style="22" bestFit="1" customWidth="1"/>
    <col min="5646" max="5888" width="10.109375" style="22"/>
    <col min="5889" max="5889" width="8.33203125" style="22" customWidth="1"/>
    <col min="5890" max="5890" width="14.33203125" style="22" customWidth="1"/>
    <col min="5891" max="5891" width="45.44140625" style="22" customWidth="1"/>
    <col min="5892" max="5893" width="11.33203125" style="22" customWidth="1"/>
    <col min="5894" max="5894" width="12" style="22" customWidth="1"/>
    <col min="5895" max="5895" width="15.33203125" style="22" customWidth="1"/>
    <col min="5896" max="5896" width="15.109375" style="22" customWidth="1"/>
    <col min="5897" max="5900" width="15.6640625" style="22" customWidth="1"/>
    <col min="5901" max="5901" width="13" style="22" bestFit="1" customWidth="1"/>
    <col min="5902" max="6144" width="10.109375" style="22"/>
    <col min="6145" max="6145" width="8.33203125" style="22" customWidth="1"/>
    <col min="6146" max="6146" width="14.33203125" style="22" customWidth="1"/>
    <col min="6147" max="6147" width="45.44140625" style="22" customWidth="1"/>
    <col min="6148" max="6149" width="11.33203125" style="22" customWidth="1"/>
    <col min="6150" max="6150" width="12" style="22" customWidth="1"/>
    <col min="6151" max="6151" width="15.33203125" style="22" customWidth="1"/>
    <col min="6152" max="6152" width="15.109375" style="22" customWidth="1"/>
    <col min="6153" max="6156" width="15.6640625" style="22" customWidth="1"/>
    <col min="6157" max="6157" width="13" style="22" bestFit="1" customWidth="1"/>
    <col min="6158" max="6400" width="10.109375" style="22"/>
    <col min="6401" max="6401" width="8.33203125" style="22" customWidth="1"/>
    <col min="6402" max="6402" width="14.33203125" style="22" customWidth="1"/>
    <col min="6403" max="6403" width="45.44140625" style="22" customWidth="1"/>
    <col min="6404" max="6405" width="11.33203125" style="22" customWidth="1"/>
    <col min="6406" max="6406" width="12" style="22" customWidth="1"/>
    <col min="6407" max="6407" width="15.33203125" style="22" customWidth="1"/>
    <col min="6408" max="6408" width="15.109375" style="22" customWidth="1"/>
    <col min="6409" max="6412" width="15.6640625" style="22" customWidth="1"/>
    <col min="6413" max="6413" width="13" style="22" bestFit="1" customWidth="1"/>
    <col min="6414" max="6656" width="10.109375" style="22"/>
    <col min="6657" max="6657" width="8.33203125" style="22" customWidth="1"/>
    <col min="6658" max="6658" width="14.33203125" style="22" customWidth="1"/>
    <col min="6659" max="6659" width="45.44140625" style="22" customWidth="1"/>
    <col min="6660" max="6661" width="11.33203125" style="22" customWidth="1"/>
    <col min="6662" max="6662" width="12" style="22" customWidth="1"/>
    <col min="6663" max="6663" width="15.33203125" style="22" customWidth="1"/>
    <col min="6664" max="6664" width="15.109375" style="22" customWidth="1"/>
    <col min="6665" max="6668" width="15.6640625" style="22" customWidth="1"/>
    <col min="6669" max="6669" width="13" style="22" bestFit="1" customWidth="1"/>
    <col min="6670" max="6912" width="10.109375" style="22"/>
    <col min="6913" max="6913" width="8.33203125" style="22" customWidth="1"/>
    <col min="6914" max="6914" width="14.33203125" style="22" customWidth="1"/>
    <col min="6915" max="6915" width="45.44140625" style="22" customWidth="1"/>
    <col min="6916" max="6917" width="11.33203125" style="22" customWidth="1"/>
    <col min="6918" max="6918" width="12" style="22" customWidth="1"/>
    <col min="6919" max="6919" width="15.33203125" style="22" customWidth="1"/>
    <col min="6920" max="6920" width="15.109375" style="22" customWidth="1"/>
    <col min="6921" max="6924" width="15.6640625" style="22" customWidth="1"/>
    <col min="6925" max="6925" width="13" style="22" bestFit="1" customWidth="1"/>
    <col min="6926" max="7168" width="10.109375" style="22"/>
    <col min="7169" max="7169" width="8.33203125" style="22" customWidth="1"/>
    <col min="7170" max="7170" width="14.33203125" style="22" customWidth="1"/>
    <col min="7171" max="7171" width="45.44140625" style="22" customWidth="1"/>
    <col min="7172" max="7173" width="11.33203125" style="22" customWidth="1"/>
    <col min="7174" max="7174" width="12" style="22" customWidth="1"/>
    <col min="7175" max="7175" width="15.33203125" style="22" customWidth="1"/>
    <col min="7176" max="7176" width="15.109375" style="22" customWidth="1"/>
    <col min="7177" max="7180" width="15.6640625" style="22" customWidth="1"/>
    <col min="7181" max="7181" width="13" style="22" bestFit="1" customWidth="1"/>
    <col min="7182" max="7424" width="10.109375" style="22"/>
    <col min="7425" max="7425" width="8.33203125" style="22" customWidth="1"/>
    <col min="7426" max="7426" width="14.33203125" style="22" customWidth="1"/>
    <col min="7427" max="7427" width="45.44140625" style="22" customWidth="1"/>
    <col min="7428" max="7429" width="11.33203125" style="22" customWidth="1"/>
    <col min="7430" max="7430" width="12" style="22" customWidth="1"/>
    <col min="7431" max="7431" width="15.33203125" style="22" customWidth="1"/>
    <col min="7432" max="7432" width="15.109375" style="22" customWidth="1"/>
    <col min="7433" max="7436" width="15.6640625" style="22" customWidth="1"/>
    <col min="7437" max="7437" width="13" style="22" bestFit="1" customWidth="1"/>
    <col min="7438" max="7680" width="10.109375" style="22"/>
    <col min="7681" max="7681" width="8.33203125" style="22" customWidth="1"/>
    <col min="7682" max="7682" width="14.33203125" style="22" customWidth="1"/>
    <col min="7683" max="7683" width="45.44140625" style="22" customWidth="1"/>
    <col min="7684" max="7685" width="11.33203125" style="22" customWidth="1"/>
    <col min="7686" max="7686" width="12" style="22" customWidth="1"/>
    <col min="7687" max="7687" width="15.33203125" style="22" customWidth="1"/>
    <col min="7688" max="7688" width="15.109375" style="22" customWidth="1"/>
    <col min="7689" max="7692" width="15.6640625" style="22" customWidth="1"/>
    <col min="7693" max="7693" width="13" style="22" bestFit="1" customWidth="1"/>
    <col min="7694" max="7936" width="10.109375" style="22"/>
    <col min="7937" max="7937" width="8.33203125" style="22" customWidth="1"/>
    <col min="7938" max="7938" width="14.33203125" style="22" customWidth="1"/>
    <col min="7939" max="7939" width="45.44140625" style="22" customWidth="1"/>
    <col min="7940" max="7941" width="11.33203125" style="22" customWidth="1"/>
    <col min="7942" max="7942" width="12" style="22" customWidth="1"/>
    <col min="7943" max="7943" width="15.33203125" style="22" customWidth="1"/>
    <col min="7944" max="7944" width="15.109375" style="22" customWidth="1"/>
    <col min="7945" max="7948" width="15.6640625" style="22" customWidth="1"/>
    <col min="7949" max="7949" width="13" style="22" bestFit="1" customWidth="1"/>
    <col min="7950" max="8192" width="10.109375" style="22"/>
    <col min="8193" max="8193" width="8.33203125" style="22" customWidth="1"/>
    <col min="8194" max="8194" width="14.33203125" style="22" customWidth="1"/>
    <col min="8195" max="8195" width="45.44140625" style="22" customWidth="1"/>
    <col min="8196" max="8197" width="11.33203125" style="22" customWidth="1"/>
    <col min="8198" max="8198" width="12" style="22" customWidth="1"/>
    <col min="8199" max="8199" width="15.33203125" style="22" customWidth="1"/>
    <col min="8200" max="8200" width="15.109375" style="22" customWidth="1"/>
    <col min="8201" max="8204" width="15.6640625" style="22" customWidth="1"/>
    <col min="8205" max="8205" width="13" style="22" bestFit="1" customWidth="1"/>
    <col min="8206" max="8448" width="10.109375" style="22"/>
    <col min="8449" max="8449" width="8.33203125" style="22" customWidth="1"/>
    <col min="8450" max="8450" width="14.33203125" style="22" customWidth="1"/>
    <col min="8451" max="8451" width="45.44140625" style="22" customWidth="1"/>
    <col min="8452" max="8453" width="11.33203125" style="22" customWidth="1"/>
    <col min="8454" max="8454" width="12" style="22" customWidth="1"/>
    <col min="8455" max="8455" width="15.33203125" style="22" customWidth="1"/>
    <col min="8456" max="8456" width="15.109375" style="22" customWidth="1"/>
    <col min="8457" max="8460" width="15.6640625" style="22" customWidth="1"/>
    <col min="8461" max="8461" width="13" style="22" bestFit="1" customWidth="1"/>
    <col min="8462" max="8704" width="10.109375" style="22"/>
    <col min="8705" max="8705" width="8.33203125" style="22" customWidth="1"/>
    <col min="8706" max="8706" width="14.33203125" style="22" customWidth="1"/>
    <col min="8707" max="8707" width="45.44140625" style="22" customWidth="1"/>
    <col min="8708" max="8709" width="11.33203125" style="22" customWidth="1"/>
    <col min="8710" max="8710" width="12" style="22" customWidth="1"/>
    <col min="8711" max="8711" width="15.33203125" style="22" customWidth="1"/>
    <col min="8712" max="8712" width="15.109375" style="22" customWidth="1"/>
    <col min="8713" max="8716" width="15.6640625" style="22" customWidth="1"/>
    <col min="8717" max="8717" width="13" style="22" bestFit="1" customWidth="1"/>
    <col min="8718" max="8960" width="10.109375" style="22"/>
    <col min="8961" max="8961" width="8.33203125" style="22" customWidth="1"/>
    <col min="8962" max="8962" width="14.33203125" style="22" customWidth="1"/>
    <col min="8963" max="8963" width="45.44140625" style="22" customWidth="1"/>
    <col min="8964" max="8965" width="11.33203125" style="22" customWidth="1"/>
    <col min="8966" max="8966" width="12" style="22" customWidth="1"/>
    <col min="8967" max="8967" width="15.33203125" style="22" customWidth="1"/>
    <col min="8968" max="8968" width="15.109375" style="22" customWidth="1"/>
    <col min="8969" max="8972" width="15.6640625" style="22" customWidth="1"/>
    <col min="8973" max="8973" width="13" style="22" bestFit="1" customWidth="1"/>
    <col min="8974" max="9216" width="10.109375" style="22"/>
    <col min="9217" max="9217" width="8.33203125" style="22" customWidth="1"/>
    <col min="9218" max="9218" width="14.33203125" style="22" customWidth="1"/>
    <col min="9219" max="9219" width="45.44140625" style="22" customWidth="1"/>
    <col min="9220" max="9221" width="11.33203125" style="22" customWidth="1"/>
    <col min="9222" max="9222" width="12" style="22" customWidth="1"/>
    <col min="9223" max="9223" width="15.33203125" style="22" customWidth="1"/>
    <col min="9224" max="9224" width="15.109375" style="22" customWidth="1"/>
    <col min="9225" max="9228" width="15.6640625" style="22" customWidth="1"/>
    <col min="9229" max="9229" width="13" style="22" bestFit="1" customWidth="1"/>
    <col min="9230" max="9472" width="10.109375" style="22"/>
    <col min="9473" max="9473" width="8.33203125" style="22" customWidth="1"/>
    <col min="9474" max="9474" width="14.33203125" style="22" customWidth="1"/>
    <col min="9475" max="9475" width="45.44140625" style="22" customWidth="1"/>
    <col min="9476" max="9477" width="11.33203125" style="22" customWidth="1"/>
    <col min="9478" max="9478" width="12" style="22" customWidth="1"/>
    <col min="9479" max="9479" width="15.33203125" style="22" customWidth="1"/>
    <col min="9480" max="9480" width="15.109375" style="22" customWidth="1"/>
    <col min="9481" max="9484" width="15.6640625" style="22" customWidth="1"/>
    <col min="9485" max="9485" width="13" style="22" bestFit="1" customWidth="1"/>
    <col min="9486" max="9728" width="10.109375" style="22"/>
    <col min="9729" max="9729" width="8.33203125" style="22" customWidth="1"/>
    <col min="9730" max="9730" width="14.33203125" style="22" customWidth="1"/>
    <col min="9731" max="9731" width="45.44140625" style="22" customWidth="1"/>
    <col min="9732" max="9733" width="11.33203125" style="22" customWidth="1"/>
    <col min="9734" max="9734" width="12" style="22" customWidth="1"/>
    <col min="9735" max="9735" width="15.33203125" style="22" customWidth="1"/>
    <col min="9736" max="9736" width="15.109375" style="22" customWidth="1"/>
    <col min="9737" max="9740" width="15.6640625" style="22" customWidth="1"/>
    <col min="9741" max="9741" width="13" style="22" bestFit="1" customWidth="1"/>
    <col min="9742" max="9984" width="10.109375" style="22"/>
    <col min="9985" max="9985" width="8.33203125" style="22" customWidth="1"/>
    <col min="9986" max="9986" width="14.33203125" style="22" customWidth="1"/>
    <col min="9987" max="9987" width="45.44140625" style="22" customWidth="1"/>
    <col min="9988" max="9989" width="11.33203125" style="22" customWidth="1"/>
    <col min="9990" max="9990" width="12" style="22" customWidth="1"/>
    <col min="9991" max="9991" width="15.33203125" style="22" customWidth="1"/>
    <col min="9992" max="9992" width="15.109375" style="22" customWidth="1"/>
    <col min="9993" max="9996" width="15.6640625" style="22" customWidth="1"/>
    <col min="9997" max="9997" width="13" style="22" bestFit="1" customWidth="1"/>
    <col min="9998" max="10240" width="10.109375" style="22"/>
    <col min="10241" max="10241" width="8.33203125" style="22" customWidth="1"/>
    <col min="10242" max="10242" width="14.33203125" style="22" customWidth="1"/>
    <col min="10243" max="10243" width="45.44140625" style="22" customWidth="1"/>
    <col min="10244" max="10245" width="11.33203125" style="22" customWidth="1"/>
    <col min="10246" max="10246" width="12" style="22" customWidth="1"/>
    <col min="10247" max="10247" width="15.33203125" style="22" customWidth="1"/>
    <col min="10248" max="10248" width="15.109375" style="22" customWidth="1"/>
    <col min="10249" max="10252" width="15.6640625" style="22" customWidth="1"/>
    <col min="10253" max="10253" width="13" style="22" bestFit="1" customWidth="1"/>
    <col min="10254" max="10496" width="10.109375" style="22"/>
    <col min="10497" max="10497" width="8.33203125" style="22" customWidth="1"/>
    <col min="10498" max="10498" width="14.33203125" style="22" customWidth="1"/>
    <col min="10499" max="10499" width="45.44140625" style="22" customWidth="1"/>
    <col min="10500" max="10501" width="11.33203125" style="22" customWidth="1"/>
    <col min="10502" max="10502" width="12" style="22" customWidth="1"/>
    <col min="10503" max="10503" width="15.33203125" style="22" customWidth="1"/>
    <col min="10504" max="10504" width="15.109375" style="22" customWidth="1"/>
    <col min="10505" max="10508" width="15.6640625" style="22" customWidth="1"/>
    <col min="10509" max="10509" width="13" style="22" bestFit="1" customWidth="1"/>
    <col min="10510" max="10752" width="10.109375" style="22"/>
    <col min="10753" max="10753" width="8.33203125" style="22" customWidth="1"/>
    <col min="10754" max="10754" width="14.33203125" style="22" customWidth="1"/>
    <col min="10755" max="10755" width="45.44140625" style="22" customWidth="1"/>
    <col min="10756" max="10757" width="11.33203125" style="22" customWidth="1"/>
    <col min="10758" max="10758" width="12" style="22" customWidth="1"/>
    <col min="10759" max="10759" width="15.33203125" style="22" customWidth="1"/>
    <col min="10760" max="10760" width="15.109375" style="22" customWidth="1"/>
    <col min="10761" max="10764" width="15.6640625" style="22" customWidth="1"/>
    <col min="10765" max="10765" width="13" style="22" bestFit="1" customWidth="1"/>
    <col min="10766" max="11008" width="10.109375" style="22"/>
    <col min="11009" max="11009" width="8.33203125" style="22" customWidth="1"/>
    <col min="11010" max="11010" width="14.33203125" style="22" customWidth="1"/>
    <col min="11011" max="11011" width="45.44140625" style="22" customWidth="1"/>
    <col min="11012" max="11013" width="11.33203125" style="22" customWidth="1"/>
    <col min="11014" max="11014" width="12" style="22" customWidth="1"/>
    <col min="11015" max="11015" width="15.33203125" style="22" customWidth="1"/>
    <col min="11016" max="11016" width="15.109375" style="22" customWidth="1"/>
    <col min="11017" max="11020" width="15.6640625" style="22" customWidth="1"/>
    <col min="11021" max="11021" width="13" style="22" bestFit="1" customWidth="1"/>
    <col min="11022" max="11264" width="10.109375" style="22"/>
    <col min="11265" max="11265" width="8.33203125" style="22" customWidth="1"/>
    <col min="11266" max="11266" width="14.33203125" style="22" customWidth="1"/>
    <col min="11267" max="11267" width="45.44140625" style="22" customWidth="1"/>
    <col min="11268" max="11269" width="11.33203125" style="22" customWidth="1"/>
    <col min="11270" max="11270" width="12" style="22" customWidth="1"/>
    <col min="11271" max="11271" width="15.33203125" style="22" customWidth="1"/>
    <col min="11272" max="11272" width="15.109375" style="22" customWidth="1"/>
    <col min="11273" max="11276" width="15.6640625" style="22" customWidth="1"/>
    <col min="11277" max="11277" width="13" style="22" bestFit="1" customWidth="1"/>
    <col min="11278" max="11520" width="10.109375" style="22"/>
    <col min="11521" max="11521" width="8.33203125" style="22" customWidth="1"/>
    <col min="11522" max="11522" width="14.33203125" style="22" customWidth="1"/>
    <col min="11523" max="11523" width="45.44140625" style="22" customWidth="1"/>
    <col min="11524" max="11525" width="11.33203125" style="22" customWidth="1"/>
    <col min="11526" max="11526" width="12" style="22" customWidth="1"/>
    <col min="11527" max="11527" width="15.33203125" style="22" customWidth="1"/>
    <col min="11528" max="11528" width="15.109375" style="22" customWidth="1"/>
    <col min="11529" max="11532" width="15.6640625" style="22" customWidth="1"/>
    <col min="11533" max="11533" width="13" style="22" bestFit="1" customWidth="1"/>
    <col min="11534" max="11776" width="10.109375" style="22"/>
    <col min="11777" max="11777" width="8.33203125" style="22" customWidth="1"/>
    <col min="11778" max="11778" width="14.33203125" style="22" customWidth="1"/>
    <col min="11779" max="11779" width="45.44140625" style="22" customWidth="1"/>
    <col min="11780" max="11781" width="11.33203125" style="22" customWidth="1"/>
    <col min="11782" max="11782" width="12" style="22" customWidth="1"/>
    <col min="11783" max="11783" width="15.33203125" style="22" customWidth="1"/>
    <col min="11784" max="11784" width="15.109375" style="22" customWidth="1"/>
    <col min="11785" max="11788" width="15.6640625" style="22" customWidth="1"/>
    <col min="11789" max="11789" width="13" style="22" bestFit="1" customWidth="1"/>
    <col min="11790" max="12032" width="10.109375" style="22"/>
    <col min="12033" max="12033" width="8.33203125" style="22" customWidth="1"/>
    <col min="12034" max="12034" width="14.33203125" style="22" customWidth="1"/>
    <col min="12035" max="12035" width="45.44140625" style="22" customWidth="1"/>
    <col min="12036" max="12037" width="11.33203125" style="22" customWidth="1"/>
    <col min="12038" max="12038" width="12" style="22" customWidth="1"/>
    <col min="12039" max="12039" width="15.33203125" style="22" customWidth="1"/>
    <col min="12040" max="12040" width="15.109375" style="22" customWidth="1"/>
    <col min="12041" max="12044" width="15.6640625" style="22" customWidth="1"/>
    <col min="12045" max="12045" width="13" style="22" bestFit="1" customWidth="1"/>
    <col min="12046" max="12288" width="10.109375" style="22"/>
    <col min="12289" max="12289" width="8.33203125" style="22" customWidth="1"/>
    <col min="12290" max="12290" width="14.33203125" style="22" customWidth="1"/>
    <col min="12291" max="12291" width="45.44140625" style="22" customWidth="1"/>
    <col min="12292" max="12293" width="11.33203125" style="22" customWidth="1"/>
    <col min="12294" max="12294" width="12" style="22" customWidth="1"/>
    <col min="12295" max="12295" width="15.33203125" style="22" customWidth="1"/>
    <col min="12296" max="12296" width="15.109375" style="22" customWidth="1"/>
    <col min="12297" max="12300" width="15.6640625" style="22" customWidth="1"/>
    <col min="12301" max="12301" width="13" style="22" bestFit="1" customWidth="1"/>
    <col min="12302" max="12544" width="10.109375" style="22"/>
    <col min="12545" max="12545" width="8.33203125" style="22" customWidth="1"/>
    <col min="12546" max="12546" width="14.33203125" style="22" customWidth="1"/>
    <col min="12547" max="12547" width="45.44140625" style="22" customWidth="1"/>
    <col min="12548" max="12549" width="11.33203125" style="22" customWidth="1"/>
    <col min="12550" max="12550" width="12" style="22" customWidth="1"/>
    <col min="12551" max="12551" width="15.33203125" style="22" customWidth="1"/>
    <col min="12552" max="12552" width="15.109375" style="22" customWidth="1"/>
    <col min="12553" max="12556" width="15.6640625" style="22" customWidth="1"/>
    <col min="12557" max="12557" width="13" style="22" bestFit="1" customWidth="1"/>
    <col min="12558" max="12800" width="10.109375" style="22"/>
    <col min="12801" max="12801" width="8.33203125" style="22" customWidth="1"/>
    <col min="12802" max="12802" width="14.33203125" style="22" customWidth="1"/>
    <col min="12803" max="12803" width="45.44140625" style="22" customWidth="1"/>
    <col min="12804" max="12805" width="11.33203125" style="22" customWidth="1"/>
    <col min="12806" max="12806" width="12" style="22" customWidth="1"/>
    <col min="12807" max="12807" width="15.33203125" style="22" customWidth="1"/>
    <col min="12808" max="12808" width="15.109375" style="22" customWidth="1"/>
    <col min="12809" max="12812" width="15.6640625" style="22" customWidth="1"/>
    <col min="12813" max="12813" width="13" style="22" bestFit="1" customWidth="1"/>
    <col min="12814" max="13056" width="10.109375" style="22"/>
    <col min="13057" max="13057" width="8.33203125" style="22" customWidth="1"/>
    <col min="13058" max="13058" width="14.33203125" style="22" customWidth="1"/>
    <col min="13059" max="13059" width="45.44140625" style="22" customWidth="1"/>
    <col min="13060" max="13061" width="11.33203125" style="22" customWidth="1"/>
    <col min="13062" max="13062" width="12" style="22" customWidth="1"/>
    <col min="13063" max="13063" width="15.33203125" style="22" customWidth="1"/>
    <col min="13064" max="13064" width="15.109375" style="22" customWidth="1"/>
    <col min="13065" max="13068" width="15.6640625" style="22" customWidth="1"/>
    <col min="13069" max="13069" width="13" style="22" bestFit="1" customWidth="1"/>
    <col min="13070" max="13312" width="10.109375" style="22"/>
    <col min="13313" max="13313" width="8.33203125" style="22" customWidth="1"/>
    <col min="13314" max="13314" width="14.33203125" style="22" customWidth="1"/>
    <col min="13315" max="13315" width="45.44140625" style="22" customWidth="1"/>
    <col min="13316" max="13317" width="11.33203125" style="22" customWidth="1"/>
    <col min="13318" max="13318" width="12" style="22" customWidth="1"/>
    <col min="13319" max="13319" width="15.33203125" style="22" customWidth="1"/>
    <col min="13320" max="13320" width="15.109375" style="22" customWidth="1"/>
    <col min="13321" max="13324" width="15.6640625" style="22" customWidth="1"/>
    <col min="13325" max="13325" width="13" style="22" bestFit="1" customWidth="1"/>
    <col min="13326" max="13568" width="10.109375" style="22"/>
    <col min="13569" max="13569" width="8.33203125" style="22" customWidth="1"/>
    <col min="13570" max="13570" width="14.33203125" style="22" customWidth="1"/>
    <col min="13571" max="13571" width="45.44140625" style="22" customWidth="1"/>
    <col min="13572" max="13573" width="11.33203125" style="22" customWidth="1"/>
    <col min="13574" max="13574" width="12" style="22" customWidth="1"/>
    <col min="13575" max="13575" width="15.33203125" style="22" customWidth="1"/>
    <col min="13576" max="13576" width="15.109375" style="22" customWidth="1"/>
    <col min="13577" max="13580" width="15.6640625" style="22" customWidth="1"/>
    <col min="13581" max="13581" width="13" style="22" bestFit="1" customWidth="1"/>
    <col min="13582" max="13824" width="10.109375" style="22"/>
    <col min="13825" max="13825" width="8.33203125" style="22" customWidth="1"/>
    <col min="13826" max="13826" width="14.33203125" style="22" customWidth="1"/>
    <col min="13827" max="13827" width="45.44140625" style="22" customWidth="1"/>
    <col min="13828" max="13829" width="11.33203125" style="22" customWidth="1"/>
    <col min="13830" max="13830" width="12" style="22" customWidth="1"/>
    <col min="13831" max="13831" width="15.33203125" style="22" customWidth="1"/>
    <col min="13832" max="13832" width="15.109375" style="22" customWidth="1"/>
    <col min="13833" max="13836" width="15.6640625" style="22" customWidth="1"/>
    <col min="13837" max="13837" width="13" style="22" bestFit="1" customWidth="1"/>
    <col min="13838" max="14080" width="10.109375" style="22"/>
    <col min="14081" max="14081" width="8.33203125" style="22" customWidth="1"/>
    <col min="14082" max="14082" width="14.33203125" style="22" customWidth="1"/>
    <col min="14083" max="14083" width="45.44140625" style="22" customWidth="1"/>
    <col min="14084" max="14085" width="11.33203125" style="22" customWidth="1"/>
    <col min="14086" max="14086" width="12" style="22" customWidth="1"/>
    <col min="14087" max="14087" width="15.33203125" style="22" customWidth="1"/>
    <col min="14088" max="14088" width="15.109375" style="22" customWidth="1"/>
    <col min="14089" max="14092" width="15.6640625" style="22" customWidth="1"/>
    <col min="14093" max="14093" width="13" style="22" bestFit="1" customWidth="1"/>
    <col min="14094" max="14336" width="10.109375" style="22"/>
    <col min="14337" max="14337" width="8.33203125" style="22" customWidth="1"/>
    <col min="14338" max="14338" width="14.33203125" style="22" customWidth="1"/>
    <col min="14339" max="14339" width="45.44140625" style="22" customWidth="1"/>
    <col min="14340" max="14341" width="11.33203125" style="22" customWidth="1"/>
    <col min="14342" max="14342" width="12" style="22" customWidth="1"/>
    <col min="14343" max="14343" width="15.33203125" style="22" customWidth="1"/>
    <col min="14344" max="14344" width="15.109375" style="22" customWidth="1"/>
    <col min="14345" max="14348" width="15.6640625" style="22" customWidth="1"/>
    <col min="14349" max="14349" width="13" style="22" bestFit="1" customWidth="1"/>
    <col min="14350" max="14592" width="10.109375" style="22"/>
    <col min="14593" max="14593" width="8.33203125" style="22" customWidth="1"/>
    <col min="14594" max="14594" width="14.33203125" style="22" customWidth="1"/>
    <col min="14595" max="14595" width="45.44140625" style="22" customWidth="1"/>
    <col min="14596" max="14597" width="11.33203125" style="22" customWidth="1"/>
    <col min="14598" max="14598" width="12" style="22" customWidth="1"/>
    <col min="14599" max="14599" width="15.33203125" style="22" customWidth="1"/>
    <col min="14600" max="14600" width="15.109375" style="22" customWidth="1"/>
    <col min="14601" max="14604" width="15.6640625" style="22" customWidth="1"/>
    <col min="14605" max="14605" width="13" style="22" bestFit="1" customWidth="1"/>
    <col min="14606" max="14848" width="10.109375" style="22"/>
    <col min="14849" max="14849" width="8.33203125" style="22" customWidth="1"/>
    <col min="14850" max="14850" width="14.33203125" style="22" customWidth="1"/>
    <col min="14851" max="14851" width="45.44140625" style="22" customWidth="1"/>
    <col min="14852" max="14853" width="11.33203125" style="22" customWidth="1"/>
    <col min="14854" max="14854" width="12" style="22" customWidth="1"/>
    <col min="14855" max="14855" width="15.33203125" style="22" customWidth="1"/>
    <col min="14856" max="14856" width="15.109375" style="22" customWidth="1"/>
    <col min="14857" max="14860" width="15.6640625" style="22" customWidth="1"/>
    <col min="14861" max="14861" width="13" style="22" bestFit="1" customWidth="1"/>
    <col min="14862" max="15104" width="10.109375" style="22"/>
    <col min="15105" max="15105" width="8.33203125" style="22" customWidth="1"/>
    <col min="15106" max="15106" width="14.33203125" style="22" customWidth="1"/>
    <col min="15107" max="15107" width="45.44140625" style="22" customWidth="1"/>
    <col min="15108" max="15109" width="11.33203125" style="22" customWidth="1"/>
    <col min="15110" max="15110" width="12" style="22" customWidth="1"/>
    <col min="15111" max="15111" width="15.33203125" style="22" customWidth="1"/>
    <col min="15112" max="15112" width="15.109375" style="22" customWidth="1"/>
    <col min="15113" max="15116" width="15.6640625" style="22" customWidth="1"/>
    <col min="15117" max="15117" width="13" style="22" bestFit="1" customWidth="1"/>
    <col min="15118" max="15360" width="10.109375" style="22"/>
    <col min="15361" max="15361" width="8.33203125" style="22" customWidth="1"/>
    <col min="15362" max="15362" width="14.33203125" style="22" customWidth="1"/>
    <col min="15363" max="15363" width="45.44140625" style="22" customWidth="1"/>
    <col min="15364" max="15365" width="11.33203125" style="22" customWidth="1"/>
    <col min="15366" max="15366" width="12" style="22" customWidth="1"/>
    <col min="15367" max="15367" width="15.33203125" style="22" customWidth="1"/>
    <col min="15368" max="15368" width="15.109375" style="22" customWidth="1"/>
    <col min="15369" max="15372" width="15.6640625" style="22" customWidth="1"/>
    <col min="15373" max="15373" width="13" style="22" bestFit="1" customWidth="1"/>
    <col min="15374" max="15616" width="10.109375" style="22"/>
    <col min="15617" max="15617" width="8.33203125" style="22" customWidth="1"/>
    <col min="15618" max="15618" width="14.33203125" style="22" customWidth="1"/>
    <col min="15619" max="15619" width="45.44140625" style="22" customWidth="1"/>
    <col min="15620" max="15621" width="11.33203125" style="22" customWidth="1"/>
    <col min="15622" max="15622" width="12" style="22" customWidth="1"/>
    <col min="15623" max="15623" width="15.33203125" style="22" customWidth="1"/>
    <col min="15624" max="15624" width="15.109375" style="22" customWidth="1"/>
    <col min="15625" max="15628" width="15.6640625" style="22" customWidth="1"/>
    <col min="15629" max="15629" width="13" style="22" bestFit="1" customWidth="1"/>
    <col min="15630" max="15872" width="10.109375" style="22"/>
    <col min="15873" max="15873" width="8.33203125" style="22" customWidth="1"/>
    <col min="15874" max="15874" width="14.33203125" style="22" customWidth="1"/>
    <col min="15875" max="15875" width="45.44140625" style="22" customWidth="1"/>
    <col min="15876" max="15877" width="11.33203125" style="22" customWidth="1"/>
    <col min="15878" max="15878" width="12" style="22" customWidth="1"/>
    <col min="15879" max="15879" width="15.33203125" style="22" customWidth="1"/>
    <col min="15880" max="15880" width="15.109375" style="22" customWidth="1"/>
    <col min="15881" max="15884" width="15.6640625" style="22" customWidth="1"/>
    <col min="15885" max="15885" width="13" style="22" bestFit="1" customWidth="1"/>
    <col min="15886" max="16128" width="10.109375" style="22"/>
    <col min="16129" max="16129" width="8.33203125" style="22" customWidth="1"/>
    <col min="16130" max="16130" width="14.33203125" style="22" customWidth="1"/>
    <col min="16131" max="16131" width="45.44140625" style="22" customWidth="1"/>
    <col min="16132" max="16133" width="11.33203125" style="22" customWidth="1"/>
    <col min="16134" max="16134" width="12" style="22" customWidth="1"/>
    <col min="16135" max="16135" width="15.33203125" style="22" customWidth="1"/>
    <col min="16136" max="16136" width="15.109375" style="22" customWidth="1"/>
    <col min="16137" max="16140" width="15.6640625" style="22" customWidth="1"/>
    <col min="16141" max="16141" width="13" style="22" bestFit="1" customWidth="1"/>
    <col min="16142" max="16384" width="10.109375" style="22"/>
  </cols>
  <sheetData>
    <row r="1" spans="1:9" x14ac:dyDescent="0.25">
      <c r="I1" s="590" t="s">
        <v>1133</v>
      </c>
    </row>
    <row r="4" spans="1:9" ht="29.25" customHeight="1" x14ac:dyDescent="0.25">
      <c r="A4" s="650" t="s">
        <v>788</v>
      </c>
      <c r="B4" s="650"/>
      <c r="C4" s="650"/>
      <c r="D4" s="650"/>
      <c r="E4" s="650"/>
      <c r="F4" s="650"/>
      <c r="G4" s="650"/>
      <c r="H4" s="650"/>
      <c r="I4" s="650"/>
    </row>
    <row r="5" spans="1:9" ht="12.75" customHeight="1" x14ac:dyDescent="0.25">
      <c r="A5" s="650" t="s">
        <v>352</v>
      </c>
      <c r="B5" s="650"/>
      <c r="C5" s="650"/>
      <c r="D5" s="650"/>
      <c r="E5" s="650"/>
      <c r="F5" s="650"/>
      <c r="G5" s="650"/>
      <c r="H5" s="650"/>
      <c r="I5" s="650"/>
    </row>
    <row r="6" spans="1:9" x14ac:dyDescent="0.25">
      <c r="A6" s="148"/>
      <c r="B6" s="148"/>
      <c r="C6" s="123"/>
      <c r="D6" s="123"/>
      <c r="E6" s="148"/>
      <c r="F6" s="148"/>
      <c r="G6" s="175"/>
      <c r="H6" s="175"/>
    </row>
    <row r="8" spans="1:9" ht="15.75" customHeight="1" x14ac:dyDescent="0.25">
      <c r="A8" s="651" t="s">
        <v>1109</v>
      </c>
      <c r="B8" s="651"/>
      <c r="C8" s="651"/>
      <c r="D8" s="651"/>
      <c r="E8" s="651"/>
      <c r="F8" s="651"/>
      <c r="G8" s="651"/>
      <c r="H8" s="651"/>
      <c r="I8" s="651"/>
    </row>
    <row r="9" spans="1:9" ht="28.5" customHeight="1" x14ac:dyDescent="0.25">
      <c r="A9" s="651" t="s">
        <v>668</v>
      </c>
      <c r="B9" s="651"/>
      <c r="C9" s="651"/>
      <c r="D9" s="651"/>
      <c r="E9" s="651"/>
      <c r="F9" s="651"/>
      <c r="G9" s="651"/>
      <c r="H9" s="651"/>
      <c r="I9" s="651"/>
    </row>
    <row r="10" spans="1:9" ht="33" customHeight="1" x14ac:dyDescent="0.25">
      <c r="A10" s="184" t="s">
        <v>826</v>
      </c>
      <c r="B10" s="648" t="s">
        <v>851</v>
      </c>
      <c r="C10" s="619" t="s">
        <v>850</v>
      </c>
      <c r="D10" s="619" t="s">
        <v>764</v>
      </c>
      <c r="E10" s="646" t="s">
        <v>1060</v>
      </c>
      <c r="F10" s="646"/>
      <c r="G10" s="621" t="s">
        <v>1059</v>
      </c>
      <c r="H10" s="647"/>
      <c r="I10" s="637"/>
    </row>
    <row r="11" spans="1:9" ht="25.5" customHeight="1" x14ac:dyDescent="0.25">
      <c r="A11" s="185"/>
      <c r="B11" s="649"/>
      <c r="C11" s="619"/>
      <c r="D11" s="619"/>
      <c r="E11" s="186" t="s">
        <v>580</v>
      </c>
      <c r="F11" s="187" t="s">
        <v>864</v>
      </c>
      <c r="G11" s="188" t="s">
        <v>580</v>
      </c>
      <c r="H11" s="191" t="s">
        <v>864</v>
      </c>
      <c r="I11" s="190" t="s">
        <v>350</v>
      </c>
    </row>
    <row r="12" spans="1:9" x14ac:dyDescent="0.25">
      <c r="A12" s="203">
        <v>1</v>
      </c>
      <c r="B12" s="203">
        <v>2</v>
      </c>
      <c r="C12" s="203">
        <v>3</v>
      </c>
      <c r="D12" s="203">
        <v>4</v>
      </c>
      <c r="E12" s="203">
        <v>5</v>
      </c>
      <c r="F12" s="203">
        <v>6</v>
      </c>
      <c r="G12" s="203">
        <v>7</v>
      </c>
      <c r="H12" s="204">
        <v>8</v>
      </c>
      <c r="I12" s="203">
        <v>9</v>
      </c>
    </row>
    <row r="13" spans="1:9" ht="38.25" customHeight="1" x14ac:dyDescent="0.25">
      <c r="A13" s="27" t="s">
        <v>0</v>
      </c>
      <c r="B13" s="26" t="s">
        <v>847</v>
      </c>
      <c r="C13" s="146" t="s">
        <v>620</v>
      </c>
      <c r="D13" s="149">
        <v>1</v>
      </c>
      <c r="E13" s="12"/>
      <c r="F13" s="12"/>
      <c r="G13" s="171">
        <f>D13*E13</f>
        <v>0</v>
      </c>
      <c r="H13" s="192">
        <f>D13*F13</f>
        <v>0</v>
      </c>
      <c r="I13" s="219">
        <f>G13+H13</f>
        <v>0</v>
      </c>
    </row>
    <row r="14" spans="1:9" ht="51" customHeight="1" x14ac:dyDescent="0.25">
      <c r="A14" s="27" t="s">
        <v>1</v>
      </c>
      <c r="B14" s="26" t="s">
        <v>858</v>
      </c>
      <c r="C14" s="146" t="s">
        <v>620</v>
      </c>
      <c r="D14" s="149">
        <v>1</v>
      </c>
      <c r="E14" s="12"/>
      <c r="F14" s="12"/>
      <c r="G14" s="171">
        <f t="shared" ref="G14:G44" si="0">D14*E14</f>
        <v>0</v>
      </c>
      <c r="H14" s="192">
        <f t="shared" ref="H14:H44" si="1">D14*F14</f>
        <v>0</v>
      </c>
      <c r="I14" s="219">
        <f t="shared" ref="I14:I44" si="2">G14+H14</f>
        <v>0</v>
      </c>
    </row>
    <row r="15" spans="1:9" ht="51" customHeight="1" x14ac:dyDescent="0.25">
      <c r="A15" s="27" t="s">
        <v>5</v>
      </c>
      <c r="B15" s="26" t="s">
        <v>664</v>
      </c>
      <c r="C15" s="146" t="s">
        <v>620</v>
      </c>
      <c r="D15" s="149">
        <v>1</v>
      </c>
      <c r="E15" s="12"/>
      <c r="F15" s="12"/>
      <c r="G15" s="171">
        <f t="shared" si="0"/>
        <v>0</v>
      </c>
      <c r="H15" s="192">
        <f t="shared" si="1"/>
        <v>0</v>
      </c>
      <c r="I15" s="219">
        <f t="shared" si="2"/>
        <v>0</v>
      </c>
    </row>
    <row r="16" spans="1:9" ht="78" customHeight="1" x14ac:dyDescent="0.25">
      <c r="A16" s="27" t="s">
        <v>10</v>
      </c>
      <c r="B16" s="26" t="s">
        <v>848</v>
      </c>
      <c r="C16" s="146" t="s">
        <v>620</v>
      </c>
      <c r="D16" s="149">
        <v>1</v>
      </c>
      <c r="E16" s="12"/>
      <c r="F16" s="12"/>
      <c r="G16" s="171">
        <f t="shared" si="0"/>
        <v>0</v>
      </c>
      <c r="H16" s="192">
        <f t="shared" si="1"/>
        <v>0</v>
      </c>
      <c r="I16" s="219">
        <f t="shared" si="2"/>
        <v>0</v>
      </c>
    </row>
    <row r="17" spans="1:9" ht="65.25" customHeight="1" x14ac:dyDescent="0.25">
      <c r="A17" s="27" t="s">
        <v>12</v>
      </c>
      <c r="B17" s="26" t="s">
        <v>849</v>
      </c>
      <c r="C17" s="146" t="s">
        <v>620</v>
      </c>
      <c r="D17" s="149">
        <v>1</v>
      </c>
      <c r="E17" s="12"/>
      <c r="F17" s="12"/>
      <c r="G17" s="171">
        <f t="shared" si="0"/>
        <v>0</v>
      </c>
      <c r="H17" s="192">
        <f t="shared" si="1"/>
        <v>0</v>
      </c>
      <c r="I17" s="219">
        <f t="shared" si="2"/>
        <v>0</v>
      </c>
    </row>
    <row r="18" spans="1:9" ht="48" customHeight="1" x14ac:dyDescent="0.25">
      <c r="A18" s="27" t="s">
        <v>15</v>
      </c>
      <c r="B18" s="26" t="s">
        <v>657</v>
      </c>
      <c r="C18" s="146" t="s">
        <v>620</v>
      </c>
      <c r="D18" s="149">
        <v>1</v>
      </c>
      <c r="E18" s="12"/>
      <c r="F18" s="12"/>
      <c r="G18" s="171">
        <f t="shared" si="0"/>
        <v>0</v>
      </c>
      <c r="H18" s="192">
        <f t="shared" si="1"/>
        <v>0</v>
      </c>
      <c r="I18" s="219">
        <f t="shared" si="2"/>
        <v>0</v>
      </c>
    </row>
    <row r="19" spans="1:9" ht="52.8" x14ac:dyDescent="0.25">
      <c r="A19" s="27" t="s">
        <v>16</v>
      </c>
      <c r="B19" s="26" t="s">
        <v>658</v>
      </c>
      <c r="C19" s="146" t="s">
        <v>620</v>
      </c>
      <c r="D19" s="149">
        <v>1</v>
      </c>
      <c r="E19" s="12"/>
      <c r="F19" s="12"/>
      <c r="G19" s="171">
        <f t="shared" si="0"/>
        <v>0</v>
      </c>
      <c r="H19" s="192">
        <f t="shared" si="1"/>
        <v>0</v>
      </c>
      <c r="I19" s="219">
        <f t="shared" si="2"/>
        <v>0</v>
      </c>
    </row>
    <row r="20" spans="1:9" ht="66" x14ac:dyDescent="0.25">
      <c r="A20" s="27" t="s">
        <v>18</v>
      </c>
      <c r="B20" s="26" t="s">
        <v>659</v>
      </c>
      <c r="C20" s="146" t="s">
        <v>620</v>
      </c>
      <c r="D20" s="149">
        <v>1</v>
      </c>
      <c r="E20" s="12"/>
      <c r="F20" s="12"/>
      <c r="G20" s="171">
        <f t="shared" si="0"/>
        <v>0</v>
      </c>
      <c r="H20" s="192">
        <f t="shared" si="1"/>
        <v>0</v>
      </c>
      <c r="I20" s="219">
        <f t="shared" si="2"/>
        <v>0</v>
      </c>
    </row>
    <row r="21" spans="1:9" ht="66" x14ac:dyDescent="0.25">
      <c r="A21" s="27" t="s">
        <v>19</v>
      </c>
      <c r="B21" s="26" t="s">
        <v>660</v>
      </c>
      <c r="C21" s="146" t="s">
        <v>620</v>
      </c>
      <c r="D21" s="149">
        <v>1</v>
      </c>
      <c r="E21" s="12"/>
      <c r="F21" s="12"/>
      <c r="G21" s="171">
        <f t="shared" si="0"/>
        <v>0</v>
      </c>
      <c r="H21" s="192">
        <f t="shared" si="1"/>
        <v>0</v>
      </c>
      <c r="I21" s="219">
        <f t="shared" si="2"/>
        <v>0</v>
      </c>
    </row>
    <row r="22" spans="1:9" ht="52.8" x14ac:dyDescent="0.25">
      <c r="A22" s="27" t="s">
        <v>21</v>
      </c>
      <c r="B22" s="26" t="s">
        <v>661</v>
      </c>
      <c r="C22" s="146" t="s">
        <v>620</v>
      </c>
      <c r="D22" s="149">
        <v>1</v>
      </c>
      <c r="E22" s="12"/>
      <c r="F22" s="12"/>
      <c r="G22" s="171">
        <f t="shared" si="0"/>
        <v>0</v>
      </c>
      <c r="H22" s="192">
        <f t="shared" si="1"/>
        <v>0</v>
      </c>
      <c r="I22" s="219">
        <f t="shared" si="2"/>
        <v>0</v>
      </c>
    </row>
    <row r="23" spans="1:9" ht="51" customHeight="1" x14ac:dyDescent="0.25">
      <c r="A23" s="27" t="s">
        <v>26</v>
      </c>
      <c r="B23" s="26" t="s">
        <v>852</v>
      </c>
      <c r="C23" s="146" t="s">
        <v>620</v>
      </c>
      <c r="D23" s="149">
        <v>1</v>
      </c>
      <c r="E23" s="12"/>
      <c r="F23" s="12"/>
      <c r="G23" s="171">
        <f t="shared" si="0"/>
        <v>0</v>
      </c>
      <c r="H23" s="192">
        <f t="shared" si="1"/>
        <v>0</v>
      </c>
      <c r="I23" s="219">
        <f t="shared" si="2"/>
        <v>0</v>
      </c>
    </row>
    <row r="24" spans="1:9" ht="32.25" customHeight="1" x14ac:dyDescent="0.25">
      <c r="A24" s="27" t="s">
        <v>29</v>
      </c>
      <c r="B24" s="26" t="s">
        <v>853</v>
      </c>
      <c r="C24" s="146" t="s">
        <v>620</v>
      </c>
      <c r="D24" s="149">
        <v>1</v>
      </c>
      <c r="E24" s="12"/>
      <c r="F24" s="12"/>
      <c r="G24" s="171">
        <f t="shared" si="0"/>
        <v>0</v>
      </c>
      <c r="H24" s="192">
        <f t="shared" si="1"/>
        <v>0</v>
      </c>
      <c r="I24" s="219">
        <f t="shared" si="2"/>
        <v>0</v>
      </c>
    </row>
    <row r="25" spans="1:9" ht="26.4" x14ac:dyDescent="0.25">
      <c r="A25" s="27" t="s">
        <v>32</v>
      </c>
      <c r="B25" s="26" t="s">
        <v>854</v>
      </c>
      <c r="C25" s="146" t="s">
        <v>620</v>
      </c>
      <c r="D25" s="149">
        <v>1</v>
      </c>
      <c r="E25" s="12"/>
      <c r="F25" s="12"/>
      <c r="G25" s="171">
        <f t="shared" si="0"/>
        <v>0</v>
      </c>
      <c r="H25" s="192">
        <f t="shared" si="1"/>
        <v>0</v>
      </c>
      <c r="I25" s="219">
        <f t="shared" si="2"/>
        <v>0</v>
      </c>
    </row>
    <row r="26" spans="1:9" ht="83.25" customHeight="1" x14ac:dyDescent="0.25">
      <c r="A26" s="27" t="s">
        <v>33</v>
      </c>
      <c r="B26" s="26" t="s">
        <v>855</v>
      </c>
      <c r="C26" s="146" t="s">
        <v>620</v>
      </c>
      <c r="D26" s="149">
        <v>4</v>
      </c>
      <c r="E26" s="12"/>
      <c r="F26" s="12"/>
      <c r="G26" s="171">
        <f t="shared" si="0"/>
        <v>0</v>
      </c>
      <c r="H26" s="192">
        <f t="shared" si="1"/>
        <v>0</v>
      </c>
      <c r="I26" s="219">
        <f t="shared" si="2"/>
        <v>0</v>
      </c>
    </row>
    <row r="27" spans="1:9" ht="23.25" customHeight="1" x14ac:dyDescent="0.25">
      <c r="A27" s="27" t="s">
        <v>34</v>
      </c>
      <c r="B27" s="26" t="s">
        <v>665</v>
      </c>
      <c r="C27" s="146" t="s">
        <v>620</v>
      </c>
      <c r="D27" s="149">
        <v>1</v>
      </c>
      <c r="E27" s="12"/>
      <c r="F27" s="12"/>
      <c r="G27" s="171">
        <f t="shared" si="0"/>
        <v>0</v>
      </c>
      <c r="H27" s="192">
        <f t="shared" si="1"/>
        <v>0</v>
      </c>
      <c r="I27" s="219">
        <f t="shared" si="2"/>
        <v>0</v>
      </c>
    </row>
    <row r="28" spans="1:9" ht="123" customHeight="1" x14ac:dyDescent="0.25">
      <c r="A28" s="27" t="s">
        <v>36</v>
      </c>
      <c r="B28" s="26" t="s">
        <v>856</v>
      </c>
      <c r="C28" s="146" t="s">
        <v>620</v>
      </c>
      <c r="D28" s="149">
        <v>1</v>
      </c>
      <c r="E28" s="12"/>
      <c r="F28" s="12"/>
      <c r="G28" s="171">
        <f t="shared" si="0"/>
        <v>0</v>
      </c>
      <c r="H28" s="192">
        <f t="shared" si="1"/>
        <v>0</v>
      </c>
      <c r="I28" s="219">
        <f t="shared" si="2"/>
        <v>0</v>
      </c>
    </row>
    <row r="29" spans="1:9" ht="121.5" customHeight="1" x14ac:dyDescent="0.25">
      <c r="A29" s="27" t="s">
        <v>38</v>
      </c>
      <c r="B29" s="26" t="s">
        <v>857</v>
      </c>
      <c r="C29" s="146" t="s">
        <v>620</v>
      </c>
      <c r="D29" s="149">
        <v>2</v>
      </c>
      <c r="E29" s="12"/>
      <c r="F29" s="12"/>
      <c r="G29" s="171">
        <f t="shared" si="0"/>
        <v>0</v>
      </c>
      <c r="H29" s="192">
        <f t="shared" si="1"/>
        <v>0</v>
      </c>
      <c r="I29" s="219">
        <f t="shared" si="2"/>
        <v>0</v>
      </c>
    </row>
    <row r="30" spans="1:9" ht="40.5" customHeight="1" x14ac:dyDescent="0.25">
      <c r="A30" s="27" t="s">
        <v>40</v>
      </c>
      <c r="B30" s="26" t="s">
        <v>845</v>
      </c>
      <c r="C30" s="146" t="s">
        <v>620</v>
      </c>
      <c r="D30" s="149">
        <v>7</v>
      </c>
      <c r="E30" s="12"/>
      <c r="F30" s="12"/>
      <c r="G30" s="171">
        <f t="shared" si="0"/>
        <v>0</v>
      </c>
      <c r="H30" s="192">
        <f t="shared" si="1"/>
        <v>0</v>
      </c>
      <c r="I30" s="219">
        <f t="shared" si="2"/>
        <v>0</v>
      </c>
    </row>
    <row r="31" spans="1:9" ht="31.5" customHeight="1" x14ac:dyDescent="0.25">
      <c r="A31" s="27" t="s">
        <v>42</v>
      </c>
      <c r="B31" s="26" t="s">
        <v>846</v>
      </c>
      <c r="C31" s="146" t="s">
        <v>620</v>
      </c>
      <c r="D31" s="149">
        <v>2</v>
      </c>
      <c r="E31" s="12"/>
      <c r="F31" s="12"/>
      <c r="G31" s="171">
        <f t="shared" si="0"/>
        <v>0</v>
      </c>
      <c r="H31" s="192">
        <f t="shared" si="1"/>
        <v>0</v>
      </c>
      <c r="I31" s="219">
        <f t="shared" si="2"/>
        <v>0</v>
      </c>
    </row>
    <row r="32" spans="1:9" ht="39" customHeight="1" x14ac:dyDescent="0.25">
      <c r="A32" s="27" t="s">
        <v>45</v>
      </c>
      <c r="B32" s="26" t="s">
        <v>662</v>
      </c>
      <c r="C32" s="146" t="s">
        <v>620</v>
      </c>
      <c r="D32" s="149">
        <v>20</v>
      </c>
      <c r="E32" s="12"/>
      <c r="F32" s="12"/>
      <c r="G32" s="171">
        <f t="shared" si="0"/>
        <v>0</v>
      </c>
      <c r="H32" s="192">
        <f t="shared" si="1"/>
        <v>0</v>
      </c>
      <c r="I32" s="219">
        <f t="shared" si="2"/>
        <v>0</v>
      </c>
    </row>
    <row r="33" spans="1:13" x14ac:dyDescent="0.25">
      <c r="A33" s="27" t="s">
        <v>46</v>
      </c>
      <c r="B33" s="26" t="s">
        <v>663</v>
      </c>
      <c r="C33" s="146" t="s">
        <v>620</v>
      </c>
      <c r="D33" s="149">
        <v>47</v>
      </c>
      <c r="E33" s="12"/>
      <c r="F33" s="12"/>
      <c r="G33" s="171">
        <f t="shared" si="0"/>
        <v>0</v>
      </c>
      <c r="H33" s="192">
        <f t="shared" si="1"/>
        <v>0</v>
      </c>
      <c r="I33" s="219">
        <f t="shared" si="2"/>
        <v>0</v>
      </c>
    </row>
    <row r="34" spans="1:13" ht="98.25" customHeight="1" x14ac:dyDescent="0.25">
      <c r="A34" s="27" t="s">
        <v>48</v>
      </c>
      <c r="B34" s="26" t="s">
        <v>842</v>
      </c>
      <c r="C34" s="146" t="s">
        <v>620</v>
      </c>
      <c r="D34" s="149">
        <v>28</v>
      </c>
      <c r="E34" s="12"/>
      <c r="F34" s="12"/>
      <c r="G34" s="171">
        <f t="shared" si="0"/>
        <v>0</v>
      </c>
      <c r="H34" s="192">
        <f t="shared" si="1"/>
        <v>0</v>
      </c>
      <c r="I34" s="219">
        <f t="shared" si="2"/>
        <v>0</v>
      </c>
    </row>
    <row r="35" spans="1:13" ht="54" customHeight="1" x14ac:dyDescent="0.25">
      <c r="A35" s="27" t="s">
        <v>111</v>
      </c>
      <c r="B35" s="26" t="s">
        <v>841</v>
      </c>
      <c r="C35" s="146" t="s">
        <v>620</v>
      </c>
      <c r="D35" s="149">
        <v>372</v>
      </c>
      <c r="E35" s="12"/>
      <c r="F35" s="12"/>
      <c r="G35" s="171">
        <f t="shared" si="0"/>
        <v>0</v>
      </c>
      <c r="H35" s="192">
        <f t="shared" si="1"/>
        <v>0</v>
      </c>
      <c r="I35" s="219">
        <f t="shared" si="2"/>
        <v>0</v>
      </c>
    </row>
    <row r="36" spans="1:13" ht="34.5" customHeight="1" x14ac:dyDescent="0.25">
      <c r="A36" s="27" t="s">
        <v>113</v>
      </c>
      <c r="B36" s="26" t="s">
        <v>840</v>
      </c>
      <c r="C36" s="146" t="s">
        <v>620</v>
      </c>
      <c r="D36" s="149">
        <v>16</v>
      </c>
      <c r="E36" s="12"/>
      <c r="F36" s="12"/>
      <c r="G36" s="171">
        <f t="shared" si="0"/>
        <v>0</v>
      </c>
      <c r="H36" s="192">
        <f t="shared" si="1"/>
        <v>0</v>
      </c>
      <c r="I36" s="219">
        <f t="shared" si="2"/>
        <v>0</v>
      </c>
    </row>
    <row r="37" spans="1:13" ht="45" customHeight="1" x14ac:dyDescent="0.25">
      <c r="A37" s="27" t="s">
        <v>116</v>
      </c>
      <c r="B37" s="26" t="s">
        <v>837</v>
      </c>
      <c r="C37" s="146" t="s">
        <v>622</v>
      </c>
      <c r="D37" s="149">
        <v>4000</v>
      </c>
      <c r="E37" s="12"/>
      <c r="F37" s="12"/>
      <c r="G37" s="171">
        <f t="shared" si="0"/>
        <v>0</v>
      </c>
      <c r="H37" s="192">
        <f t="shared" si="1"/>
        <v>0</v>
      </c>
      <c r="I37" s="219">
        <f t="shared" si="2"/>
        <v>0</v>
      </c>
    </row>
    <row r="38" spans="1:13" ht="39.75" customHeight="1" x14ac:dyDescent="0.25">
      <c r="A38" s="27" t="s">
        <v>117</v>
      </c>
      <c r="B38" s="26" t="s">
        <v>838</v>
      </c>
      <c r="C38" s="146" t="s">
        <v>622</v>
      </c>
      <c r="D38" s="149">
        <v>100</v>
      </c>
      <c r="E38" s="12"/>
      <c r="F38" s="12"/>
      <c r="G38" s="171">
        <f t="shared" si="0"/>
        <v>0</v>
      </c>
      <c r="H38" s="192">
        <f t="shared" si="1"/>
        <v>0</v>
      </c>
      <c r="I38" s="219">
        <f t="shared" si="2"/>
        <v>0</v>
      </c>
    </row>
    <row r="39" spans="1:13" ht="48.75" customHeight="1" x14ac:dyDescent="0.25">
      <c r="A39" s="27" t="s">
        <v>118</v>
      </c>
      <c r="B39" s="26" t="s">
        <v>839</v>
      </c>
      <c r="C39" s="146" t="s">
        <v>622</v>
      </c>
      <c r="D39" s="149">
        <v>10</v>
      </c>
      <c r="E39" s="12"/>
      <c r="F39" s="12"/>
      <c r="G39" s="171">
        <f t="shared" si="0"/>
        <v>0</v>
      </c>
      <c r="H39" s="192">
        <f t="shared" si="1"/>
        <v>0</v>
      </c>
      <c r="I39" s="219">
        <f t="shared" si="2"/>
        <v>0</v>
      </c>
    </row>
    <row r="40" spans="1:13" ht="55.5" customHeight="1" x14ac:dyDescent="0.25">
      <c r="A40" s="27" t="s">
        <v>119</v>
      </c>
      <c r="B40" s="29" t="s">
        <v>667</v>
      </c>
      <c r="C40" s="152" t="s">
        <v>622</v>
      </c>
      <c r="D40" s="153">
        <v>4110</v>
      </c>
      <c r="E40" s="30"/>
      <c r="F40" s="30"/>
      <c r="G40" s="172">
        <f t="shared" si="0"/>
        <v>0</v>
      </c>
      <c r="H40" s="193">
        <f t="shared" si="1"/>
        <v>0</v>
      </c>
      <c r="I40" s="219">
        <f t="shared" si="2"/>
        <v>0</v>
      </c>
    </row>
    <row r="41" spans="1:13" ht="44.25" customHeight="1" x14ac:dyDescent="0.25">
      <c r="A41" s="27" t="s">
        <v>121</v>
      </c>
      <c r="B41" s="26" t="s">
        <v>843</v>
      </c>
      <c r="C41" s="146" t="s">
        <v>620</v>
      </c>
      <c r="D41" s="149">
        <v>53</v>
      </c>
      <c r="E41" s="12"/>
      <c r="F41" s="12"/>
      <c r="G41" s="171">
        <f t="shared" si="0"/>
        <v>0</v>
      </c>
      <c r="H41" s="192">
        <f t="shared" si="1"/>
        <v>0</v>
      </c>
      <c r="I41" s="219">
        <f t="shared" si="2"/>
        <v>0</v>
      </c>
    </row>
    <row r="42" spans="1:13" ht="26.4" x14ac:dyDescent="0.25">
      <c r="A42" s="27" t="s">
        <v>122</v>
      </c>
      <c r="B42" s="26" t="s">
        <v>844</v>
      </c>
      <c r="C42" s="146" t="s">
        <v>622</v>
      </c>
      <c r="D42" s="149">
        <v>5</v>
      </c>
      <c r="E42" s="12"/>
      <c r="F42" s="12"/>
      <c r="G42" s="171">
        <f t="shared" si="0"/>
        <v>0</v>
      </c>
      <c r="H42" s="192">
        <f t="shared" si="1"/>
        <v>0</v>
      </c>
      <c r="I42" s="219">
        <f t="shared" si="2"/>
        <v>0</v>
      </c>
    </row>
    <row r="43" spans="1:13" ht="26.4" x14ac:dyDescent="0.25">
      <c r="A43" s="27" t="s">
        <v>123</v>
      </c>
      <c r="B43" s="147" t="s">
        <v>859</v>
      </c>
      <c r="C43" s="154" t="s">
        <v>622</v>
      </c>
      <c r="D43" s="149">
        <v>100</v>
      </c>
      <c r="E43" s="147"/>
      <c r="F43" s="147"/>
      <c r="G43" s="174">
        <f t="shared" si="0"/>
        <v>0</v>
      </c>
      <c r="H43" s="194">
        <f t="shared" si="1"/>
        <v>0</v>
      </c>
      <c r="I43" s="219">
        <f t="shared" si="2"/>
        <v>0</v>
      </c>
    </row>
    <row r="44" spans="1:13" x14ac:dyDescent="0.25">
      <c r="A44" s="27" t="s">
        <v>131</v>
      </c>
      <c r="B44" s="147" t="s">
        <v>862</v>
      </c>
      <c r="C44" s="154" t="s">
        <v>861</v>
      </c>
      <c r="D44" s="149">
        <v>1</v>
      </c>
      <c r="E44" s="147"/>
      <c r="F44" s="147"/>
      <c r="G44" s="174">
        <f t="shared" si="0"/>
        <v>0</v>
      </c>
      <c r="H44" s="194">
        <f t="shared" si="1"/>
        <v>0</v>
      </c>
      <c r="I44" s="219">
        <f t="shared" si="2"/>
        <v>0</v>
      </c>
    </row>
    <row r="45" spans="1:13" x14ac:dyDescent="0.25">
      <c r="A45" s="179"/>
      <c r="B45" s="180" t="s">
        <v>860</v>
      </c>
      <c r="C45" s="181"/>
      <c r="D45" s="182"/>
      <c r="E45" s="182"/>
      <c r="F45" s="182"/>
      <c r="G45" s="183">
        <f>SUM(G13:G44)</f>
        <v>0</v>
      </c>
      <c r="H45" s="195">
        <f>SUM(H13:H44)</f>
        <v>0</v>
      </c>
      <c r="I45" s="183">
        <f>SUM(I13:I44)</f>
        <v>0</v>
      </c>
      <c r="J45" s="178"/>
      <c r="K45" s="178"/>
      <c r="L45" s="178"/>
      <c r="M45" s="23"/>
    </row>
    <row r="46" spans="1:13" x14ac:dyDescent="0.25">
      <c r="G46" s="177"/>
      <c r="H46" s="177"/>
    </row>
    <row r="48" spans="1:13" x14ac:dyDescent="0.25">
      <c r="B48" s="593" t="s">
        <v>1146</v>
      </c>
    </row>
    <row r="49" spans="2:2" x14ac:dyDescent="0.25">
      <c r="B49" s="595" t="s">
        <v>1150</v>
      </c>
    </row>
  </sheetData>
  <mergeCells count="9">
    <mergeCell ref="D10:D11"/>
    <mergeCell ref="G10:I10"/>
    <mergeCell ref="A4:I4"/>
    <mergeCell ref="A5:I5"/>
    <mergeCell ref="A9:I9"/>
    <mergeCell ref="A8:I8"/>
    <mergeCell ref="E10:F10"/>
    <mergeCell ref="B10:B11"/>
    <mergeCell ref="C10:C11"/>
  </mergeCells>
  <phoneticPr fontId="27" type="noConversion"/>
  <pageMargins left="0.59" right="0.39" top="0.49" bottom="0.48" header="0.24" footer="0.23"/>
  <pageSetup paperSize="9" scale="63" orientation="portrait" verticalDpi="0" r:id="rId1"/>
  <headerFooter>
    <oddFooter xml:space="preserve">&amp;L&amp;7 &amp;CСтраница &amp;P&amp;R&amp;7 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AA236-7F84-449A-8938-6FBF00DFBC57}">
  <sheetPr>
    <tabColor theme="9" tint="-0.249977111117893"/>
  </sheetPr>
  <dimension ref="A1:V147"/>
  <sheetViews>
    <sheetView showGridLines="0" zoomScaleNormal="100" workbookViewId="0">
      <selection activeCell="D154" sqref="D154"/>
    </sheetView>
  </sheetViews>
  <sheetFormatPr defaultColWidth="10.109375" defaultRowHeight="13.2" x14ac:dyDescent="0.25"/>
  <cols>
    <col min="1" max="1" width="8.33203125" style="22" customWidth="1"/>
    <col min="2" max="2" width="45.44140625" style="22" customWidth="1"/>
    <col min="3" max="3" width="11.33203125" style="22" customWidth="1"/>
    <col min="4" max="7" width="11.33203125" style="475" customWidth="1"/>
    <col min="8" max="8" width="16.6640625" style="22" customWidth="1"/>
    <col min="9" max="9" width="18" style="22" customWidth="1"/>
    <col min="10" max="13" width="16.77734375" style="22" customWidth="1"/>
    <col min="14" max="14" width="17.6640625" style="22" customWidth="1"/>
    <col min="15" max="16" width="10.109375" style="22" customWidth="1"/>
    <col min="17" max="257" width="10.109375" style="22"/>
    <col min="258" max="258" width="8.33203125" style="22" customWidth="1"/>
    <col min="259" max="259" width="14.33203125" style="22" customWidth="1"/>
    <col min="260" max="260" width="45.44140625" style="22" customWidth="1"/>
    <col min="261" max="262" width="11.33203125" style="22" customWidth="1"/>
    <col min="263" max="263" width="12" style="22" customWidth="1"/>
    <col min="264" max="264" width="16.6640625" style="22" customWidth="1"/>
    <col min="265" max="265" width="15.109375" style="22" customWidth="1"/>
    <col min="266" max="269" width="16.77734375" style="22" customWidth="1"/>
    <col min="270" max="513" width="10.109375" style="22"/>
    <col min="514" max="514" width="8.33203125" style="22" customWidth="1"/>
    <col min="515" max="515" width="14.33203125" style="22" customWidth="1"/>
    <col min="516" max="516" width="45.44140625" style="22" customWidth="1"/>
    <col min="517" max="518" width="11.33203125" style="22" customWidth="1"/>
    <col min="519" max="519" width="12" style="22" customWidth="1"/>
    <col min="520" max="520" width="16.6640625" style="22" customWidth="1"/>
    <col min="521" max="521" width="15.109375" style="22" customWidth="1"/>
    <col min="522" max="525" width="16.77734375" style="22" customWidth="1"/>
    <col min="526" max="769" width="10.109375" style="22"/>
    <col min="770" max="770" width="8.33203125" style="22" customWidth="1"/>
    <col min="771" max="771" width="14.33203125" style="22" customWidth="1"/>
    <col min="772" max="772" width="45.44140625" style="22" customWidth="1"/>
    <col min="773" max="774" width="11.33203125" style="22" customWidth="1"/>
    <col min="775" max="775" width="12" style="22" customWidth="1"/>
    <col min="776" max="776" width="16.6640625" style="22" customWidth="1"/>
    <col min="777" max="777" width="15.109375" style="22" customWidth="1"/>
    <col min="778" max="781" width="16.77734375" style="22" customWidth="1"/>
    <col min="782" max="1025" width="10.109375" style="22"/>
    <col min="1026" max="1026" width="8.33203125" style="22" customWidth="1"/>
    <col min="1027" max="1027" width="14.33203125" style="22" customWidth="1"/>
    <col min="1028" max="1028" width="45.44140625" style="22" customWidth="1"/>
    <col min="1029" max="1030" width="11.33203125" style="22" customWidth="1"/>
    <col min="1031" max="1031" width="12" style="22" customWidth="1"/>
    <col min="1032" max="1032" width="16.6640625" style="22" customWidth="1"/>
    <col min="1033" max="1033" width="15.109375" style="22" customWidth="1"/>
    <col min="1034" max="1037" width="16.77734375" style="22" customWidth="1"/>
    <col min="1038" max="1281" width="10.109375" style="22"/>
    <col min="1282" max="1282" width="8.33203125" style="22" customWidth="1"/>
    <col min="1283" max="1283" width="14.33203125" style="22" customWidth="1"/>
    <col min="1284" max="1284" width="45.44140625" style="22" customWidth="1"/>
    <col min="1285" max="1286" width="11.33203125" style="22" customWidth="1"/>
    <col min="1287" max="1287" width="12" style="22" customWidth="1"/>
    <col min="1288" max="1288" width="16.6640625" style="22" customWidth="1"/>
    <col min="1289" max="1289" width="15.109375" style="22" customWidth="1"/>
    <col min="1290" max="1293" width="16.77734375" style="22" customWidth="1"/>
    <col min="1294" max="1537" width="10.109375" style="22"/>
    <col min="1538" max="1538" width="8.33203125" style="22" customWidth="1"/>
    <col min="1539" max="1539" width="14.33203125" style="22" customWidth="1"/>
    <col min="1540" max="1540" width="45.44140625" style="22" customWidth="1"/>
    <col min="1541" max="1542" width="11.33203125" style="22" customWidth="1"/>
    <col min="1543" max="1543" width="12" style="22" customWidth="1"/>
    <col min="1544" max="1544" width="16.6640625" style="22" customWidth="1"/>
    <col min="1545" max="1545" width="15.109375" style="22" customWidth="1"/>
    <col min="1546" max="1549" width="16.77734375" style="22" customWidth="1"/>
    <col min="1550" max="1793" width="10.109375" style="22"/>
    <col min="1794" max="1794" width="8.33203125" style="22" customWidth="1"/>
    <col min="1795" max="1795" width="14.33203125" style="22" customWidth="1"/>
    <col min="1796" max="1796" width="45.44140625" style="22" customWidth="1"/>
    <col min="1797" max="1798" width="11.33203125" style="22" customWidth="1"/>
    <col min="1799" max="1799" width="12" style="22" customWidth="1"/>
    <col min="1800" max="1800" width="16.6640625" style="22" customWidth="1"/>
    <col min="1801" max="1801" width="15.109375" style="22" customWidth="1"/>
    <col min="1802" max="1805" width="16.77734375" style="22" customWidth="1"/>
    <col min="1806" max="2049" width="10.109375" style="22"/>
    <col min="2050" max="2050" width="8.33203125" style="22" customWidth="1"/>
    <col min="2051" max="2051" width="14.33203125" style="22" customWidth="1"/>
    <col min="2052" max="2052" width="45.44140625" style="22" customWidth="1"/>
    <col min="2053" max="2054" width="11.33203125" style="22" customWidth="1"/>
    <col min="2055" max="2055" width="12" style="22" customWidth="1"/>
    <col min="2056" max="2056" width="16.6640625" style="22" customWidth="1"/>
    <col min="2057" max="2057" width="15.109375" style="22" customWidth="1"/>
    <col min="2058" max="2061" width="16.77734375" style="22" customWidth="1"/>
    <col min="2062" max="2305" width="10.109375" style="22"/>
    <col min="2306" max="2306" width="8.33203125" style="22" customWidth="1"/>
    <col min="2307" max="2307" width="14.33203125" style="22" customWidth="1"/>
    <col min="2308" max="2308" width="45.44140625" style="22" customWidth="1"/>
    <col min="2309" max="2310" width="11.33203125" style="22" customWidth="1"/>
    <col min="2311" max="2311" width="12" style="22" customWidth="1"/>
    <col min="2312" max="2312" width="16.6640625" style="22" customWidth="1"/>
    <col min="2313" max="2313" width="15.109375" style="22" customWidth="1"/>
    <col min="2314" max="2317" width="16.77734375" style="22" customWidth="1"/>
    <col min="2318" max="2561" width="10.109375" style="22"/>
    <col min="2562" max="2562" width="8.33203125" style="22" customWidth="1"/>
    <col min="2563" max="2563" width="14.33203125" style="22" customWidth="1"/>
    <col min="2564" max="2564" width="45.44140625" style="22" customWidth="1"/>
    <col min="2565" max="2566" width="11.33203125" style="22" customWidth="1"/>
    <col min="2567" max="2567" width="12" style="22" customWidth="1"/>
    <col min="2568" max="2568" width="16.6640625" style="22" customWidth="1"/>
    <col min="2569" max="2569" width="15.109375" style="22" customWidth="1"/>
    <col min="2570" max="2573" width="16.77734375" style="22" customWidth="1"/>
    <col min="2574" max="2817" width="10.109375" style="22"/>
    <col min="2818" max="2818" width="8.33203125" style="22" customWidth="1"/>
    <col min="2819" max="2819" width="14.33203125" style="22" customWidth="1"/>
    <col min="2820" max="2820" width="45.44140625" style="22" customWidth="1"/>
    <col min="2821" max="2822" width="11.33203125" style="22" customWidth="1"/>
    <col min="2823" max="2823" width="12" style="22" customWidth="1"/>
    <col min="2824" max="2824" width="16.6640625" style="22" customWidth="1"/>
    <col min="2825" max="2825" width="15.109375" style="22" customWidth="1"/>
    <col min="2826" max="2829" width="16.77734375" style="22" customWidth="1"/>
    <col min="2830" max="3073" width="10.109375" style="22"/>
    <col min="3074" max="3074" width="8.33203125" style="22" customWidth="1"/>
    <col min="3075" max="3075" width="14.33203125" style="22" customWidth="1"/>
    <col min="3076" max="3076" width="45.44140625" style="22" customWidth="1"/>
    <col min="3077" max="3078" width="11.33203125" style="22" customWidth="1"/>
    <col min="3079" max="3079" width="12" style="22" customWidth="1"/>
    <col min="3080" max="3080" width="16.6640625" style="22" customWidth="1"/>
    <col min="3081" max="3081" width="15.109375" style="22" customWidth="1"/>
    <col min="3082" max="3085" width="16.77734375" style="22" customWidth="1"/>
    <col min="3086" max="3329" width="10.109375" style="22"/>
    <col min="3330" max="3330" width="8.33203125" style="22" customWidth="1"/>
    <col min="3331" max="3331" width="14.33203125" style="22" customWidth="1"/>
    <col min="3332" max="3332" width="45.44140625" style="22" customWidth="1"/>
    <col min="3333" max="3334" width="11.33203125" style="22" customWidth="1"/>
    <col min="3335" max="3335" width="12" style="22" customWidth="1"/>
    <col min="3336" max="3336" width="16.6640625" style="22" customWidth="1"/>
    <col min="3337" max="3337" width="15.109375" style="22" customWidth="1"/>
    <col min="3338" max="3341" width="16.77734375" style="22" customWidth="1"/>
    <col min="3342" max="3585" width="10.109375" style="22"/>
    <col min="3586" max="3586" width="8.33203125" style="22" customWidth="1"/>
    <col min="3587" max="3587" width="14.33203125" style="22" customWidth="1"/>
    <col min="3588" max="3588" width="45.44140625" style="22" customWidth="1"/>
    <col min="3589" max="3590" width="11.33203125" style="22" customWidth="1"/>
    <col min="3591" max="3591" width="12" style="22" customWidth="1"/>
    <col min="3592" max="3592" width="16.6640625" style="22" customWidth="1"/>
    <col min="3593" max="3593" width="15.109375" style="22" customWidth="1"/>
    <col min="3594" max="3597" width="16.77734375" style="22" customWidth="1"/>
    <col min="3598" max="3841" width="10.109375" style="22"/>
    <col min="3842" max="3842" width="8.33203125" style="22" customWidth="1"/>
    <col min="3843" max="3843" width="14.33203125" style="22" customWidth="1"/>
    <col min="3844" max="3844" width="45.44140625" style="22" customWidth="1"/>
    <col min="3845" max="3846" width="11.33203125" style="22" customWidth="1"/>
    <col min="3847" max="3847" width="12" style="22" customWidth="1"/>
    <col min="3848" max="3848" width="16.6640625" style="22" customWidth="1"/>
    <col min="3849" max="3849" width="15.109375" style="22" customWidth="1"/>
    <col min="3850" max="3853" width="16.77734375" style="22" customWidth="1"/>
    <col min="3854" max="4097" width="10.109375" style="22"/>
    <col min="4098" max="4098" width="8.33203125" style="22" customWidth="1"/>
    <col min="4099" max="4099" width="14.33203125" style="22" customWidth="1"/>
    <col min="4100" max="4100" width="45.44140625" style="22" customWidth="1"/>
    <col min="4101" max="4102" width="11.33203125" style="22" customWidth="1"/>
    <col min="4103" max="4103" width="12" style="22" customWidth="1"/>
    <col min="4104" max="4104" width="16.6640625" style="22" customWidth="1"/>
    <col min="4105" max="4105" width="15.109375" style="22" customWidth="1"/>
    <col min="4106" max="4109" width="16.77734375" style="22" customWidth="1"/>
    <col min="4110" max="4353" width="10.109375" style="22"/>
    <col min="4354" max="4354" width="8.33203125" style="22" customWidth="1"/>
    <col min="4355" max="4355" width="14.33203125" style="22" customWidth="1"/>
    <col min="4356" max="4356" width="45.44140625" style="22" customWidth="1"/>
    <col min="4357" max="4358" width="11.33203125" style="22" customWidth="1"/>
    <col min="4359" max="4359" width="12" style="22" customWidth="1"/>
    <col min="4360" max="4360" width="16.6640625" style="22" customWidth="1"/>
    <col min="4361" max="4361" width="15.109375" style="22" customWidth="1"/>
    <col min="4362" max="4365" width="16.77734375" style="22" customWidth="1"/>
    <col min="4366" max="4609" width="10.109375" style="22"/>
    <col min="4610" max="4610" width="8.33203125" style="22" customWidth="1"/>
    <col min="4611" max="4611" width="14.33203125" style="22" customWidth="1"/>
    <col min="4612" max="4612" width="45.44140625" style="22" customWidth="1"/>
    <col min="4613" max="4614" width="11.33203125" style="22" customWidth="1"/>
    <col min="4615" max="4615" width="12" style="22" customWidth="1"/>
    <col min="4616" max="4616" width="16.6640625" style="22" customWidth="1"/>
    <col min="4617" max="4617" width="15.109375" style="22" customWidth="1"/>
    <col min="4618" max="4621" width="16.77734375" style="22" customWidth="1"/>
    <col min="4622" max="4865" width="10.109375" style="22"/>
    <col min="4866" max="4866" width="8.33203125" style="22" customWidth="1"/>
    <col min="4867" max="4867" width="14.33203125" style="22" customWidth="1"/>
    <col min="4868" max="4868" width="45.44140625" style="22" customWidth="1"/>
    <col min="4869" max="4870" width="11.33203125" style="22" customWidth="1"/>
    <col min="4871" max="4871" width="12" style="22" customWidth="1"/>
    <col min="4872" max="4872" width="16.6640625" style="22" customWidth="1"/>
    <col min="4873" max="4873" width="15.109375" style="22" customWidth="1"/>
    <col min="4874" max="4877" width="16.77734375" style="22" customWidth="1"/>
    <col min="4878" max="5121" width="10.109375" style="22"/>
    <col min="5122" max="5122" width="8.33203125" style="22" customWidth="1"/>
    <col min="5123" max="5123" width="14.33203125" style="22" customWidth="1"/>
    <col min="5124" max="5124" width="45.44140625" style="22" customWidth="1"/>
    <col min="5125" max="5126" width="11.33203125" style="22" customWidth="1"/>
    <col min="5127" max="5127" width="12" style="22" customWidth="1"/>
    <col min="5128" max="5128" width="16.6640625" style="22" customWidth="1"/>
    <col min="5129" max="5129" width="15.109375" style="22" customWidth="1"/>
    <col min="5130" max="5133" width="16.77734375" style="22" customWidth="1"/>
    <col min="5134" max="5377" width="10.109375" style="22"/>
    <col min="5378" max="5378" width="8.33203125" style="22" customWidth="1"/>
    <col min="5379" max="5379" width="14.33203125" style="22" customWidth="1"/>
    <col min="5380" max="5380" width="45.44140625" style="22" customWidth="1"/>
    <col min="5381" max="5382" width="11.33203125" style="22" customWidth="1"/>
    <col min="5383" max="5383" width="12" style="22" customWidth="1"/>
    <col min="5384" max="5384" width="16.6640625" style="22" customWidth="1"/>
    <col min="5385" max="5385" width="15.109375" style="22" customWidth="1"/>
    <col min="5386" max="5389" width="16.77734375" style="22" customWidth="1"/>
    <col min="5390" max="5633" width="10.109375" style="22"/>
    <col min="5634" max="5634" width="8.33203125" style="22" customWidth="1"/>
    <col min="5635" max="5635" width="14.33203125" style="22" customWidth="1"/>
    <col min="5636" max="5636" width="45.44140625" style="22" customWidth="1"/>
    <col min="5637" max="5638" width="11.33203125" style="22" customWidth="1"/>
    <col min="5639" max="5639" width="12" style="22" customWidth="1"/>
    <col min="5640" max="5640" width="16.6640625" style="22" customWidth="1"/>
    <col min="5641" max="5641" width="15.109375" style="22" customWidth="1"/>
    <col min="5642" max="5645" width="16.77734375" style="22" customWidth="1"/>
    <col min="5646" max="5889" width="10.109375" style="22"/>
    <col min="5890" max="5890" width="8.33203125" style="22" customWidth="1"/>
    <col min="5891" max="5891" width="14.33203125" style="22" customWidth="1"/>
    <col min="5892" max="5892" width="45.44140625" style="22" customWidth="1"/>
    <col min="5893" max="5894" width="11.33203125" style="22" customWidth="1"/>
    <col min="5895" max="5895" width="12" style="22" customWidth="1"/>
    <col min="5896" max="5896" width="16.6640625" style="22" customWidth="1"/>
    <col min="5897" max="5897" width="15.109375" style="22" customWidth="1"/>
    <col min="5898" max="5901" width="16.77734375" style="22" customWidth="1"/>
    <col min="5902" max="6145" width="10.109375" style="22"/>
    <col min="6146" max="6146" width="8.33203125" style="22" customWidth="1"/>
    <col min="6147" max="6147" width="14.33203125" style="22" customWidth="1"/>
    <col min="6148" max="6148" width="45.44140625" style="22" customWidth="1"/>
    <col min="6149" max="6150" width="11.33203125" style="22" customWidth="1"/>
    <col min="6151" max="6151" width="12" style="22" customWidth="1"/>
    <col min="6152" max="6152" width="16.6640625" style="22" customWidth="1"/>
    <col min="6153" max="6153" width="15.109375" style="22" customWidth="1"/>
    <col min="6154" max="6157" width="16.77734375" style="22" customWidth="1"/>
    <col min="6158" max="6401" width="10.109375" style="22"/>
    <col min="6402" max="6402" width="8.33203125" style="22" customWidth="1"/>
    <col min="6403" max="6403" width="14.33203125" style="22" customWidth="1"/>
    <col min="6404" max="6404" width="45.44140625" style="22" customWidth="1"/>
    <col min="6405" max="6406" width="11.33203125" style="22" customWidth="1"/>
    <col min="6407" max="6407" width="12" style="22" customWidth="1"/>
    <col min="6408" max="6408" width="16.6640625" style="22" customWidth="1"/>
    <col min="6409" max="6409" width="15.109375" style="22" customWidth="1"/>
    <col min="6410" max="6413" width="16.77734375" style="22" customWidth="1"/>
    <col min="6414" max="6657" width="10.109375" style="22"/>
    <col min="6658" max="6658" width="8.33203125" style="22" customWidth="1"/>
    <col min="6659" max="6659" width="14.33203125" style="22" customWidth="1"/>
    <col min="6660" max="6660" width="45.44140625" style="22" customWidth="1"/>
    <col min="6661" max="6662" width="11.33203125" style="22" customWidth="1"/>
    <col min="6663" max="6663" width="12" style="22" customWidth="1"/>
    <col min="6664" max="6664" width="16.6640625" style="22" customWidth="1"/>
    <col min="6665" max="6665" width="15.109375" style="22" customWidth="1"/>
    <col min="6666" max="6669" width="16.77734375" style="22" customWidth="1"/>
    <col min="6670" max="6913" width="10.109375" style="22"/>
    <col min="6914" max="6914" width="8.33203125" style="22" customWidth="1"/>
    <col min="6915" max="6915" width="14.33203125" style="22" customWidth="1"/>
    <col min="6916" max="6916" width="45.44140625" style="22" customWidth="1"/>
    <col min="6917" max="6918" width="11.33203125" style="22" customWidth="1"/>
    <col min="6919" max="6919" width="12" style="22" customWidth="1"/>
    <col min="6920" max="6920" width="16.6640625" style="22" customWidth="1"/>
    <col min="6921" max="6921" width="15.109375" style="22" customWidth="1"/>
    <col min="6922" max="6925" width="16.77734375" style="22" customWidth="1"/>
    <col min="6926" max="7169" width="10.109375" style="22"/>
    <col min="7170" max="7170" width="8.33203125" style="22" customWidth="1"/>
    <col min="7171" max="7171" width="14.33203125" style="22" customWidth="1"/>
    <col min="7172" max="7172" width="45.44140625" style="22" customWidth="1"/>
    <col min="7173" max="7174" width="11.33203125" style="22" customWidth="1"/>
    <col min="7175" max="7175" width="12" style="22" customWidth="1"/>
    <col min="7176" max="7176" width="16.6640625" style="22" customWidth="1"/>
    <col min="7177" max="7177" width="15.109375" style="22" customWidth="1"/>
    <col min="7178" max="7181" width="16.77734375" style="22" customWidth="1"/>
    <col min="7182" max="7425" width="10.109375" style="22"/>
    <col min="7426" max="7426" width="8.33203125" style="22" customWidth="1"/>
    <col min="7427" max="7427" width="14.33203125" style="22" customWidth="1"/>
    <col min="7428" max="7428" width="45.44140625" style="22" customWidth="1"/>
    <col min="7429" max="7430" width="11.33203125" style="22" customWidth="1"/>
    <col min="7431" max="7431" width="12" style="22" customWidth="1"/>
    <col min="7432" max="7432" width="16.6640625" style="22" customWidth="1"/>
    <col min="7433" max="7433" width="15.109375" style="22" customWidth="1"/>
    <col min="7434" max="7437" width="16.77734375" style="22" customWidth="1"/>
    <col min="7438" max="7681" width="10.109375" style="22"/>
    <col min="7682" max="7682" width="8.33203125" style="22" customWidth="1"/>
    <col min="7683" max="7683" width="14.33203125" style="22" customWidth="1"/>
    <col min="7684" max="7684" width="45.44140625" style="22" customWidth="1"/>
    <col min="7685" max="7686" width="11.33203125" style="22" customWidth="1"/>
    <col min="7687" max="7687" width="12" style="22" customWidth="1"/>
    <col min="7688" max="7688" width="16.6640625" style="22" customWidth="1"/>
    <col min="7689" max="7689" width="15.109375" style="22" customWidth="1"/>
    <col min="7690" max="7693" width="16.77734375" style="22" customWidth="1"/>
    <col min="7694" max="7937" width="10.109375" style="22"/>
    <col min="7938" max="7938" width="8.33203125" style="22" customWidth="1"/>
    <col min="7939" max="7939" width="14.33203125" style="22" customWidth="1"/>
    <col min="7940" max="7940" width="45.44140625" style="22" customWidth="1"/>
    <col min="7941" max="7942" width="11.33203125" style="22" customWidth="1"/>
    <col min="7943" max="7943" width="12" style="22" customWidth="1"/>
    <col min="7944" max="7944" width="16.6640625" style="22" customWidth="1"/>
    <col min="7945" max="7945" width="15.109375" style="22" customWidth="1"/>
    <col min="7946" max="7949" width="16.77734375" style="22" customWidth="1"/>
    <col min="7950" max="8193" width="10.109375" style="22"/>
    <col min="8194" max="8194" width="8.33203125" style="22" customWidth="1"/>
    <col min="8195" max="8195" width="14.33203125" style="22" customWidth="1"/>
    <col min="8196" max="8196" width="45.44140625" style="22" customWidth="1"/>
    <col min="8197" max="8198" width="11.33203125" style="22" customWidth="1"/>
    <col min="8199" max="8199" width="12" style="22" customWidth="1"/>
    <col min="8200" max="8200" width="16.6640625" style="22" customWidth="1"/>
    <col min="8201" max="8201" width="15.109375" style="22" customWidth="1"/>
    <col min="8202" max="8205" width="16.77734375" style="22" customWidth="1"/>
    <col min="8206" max="8449" width="10.109375" style="22"/>
    <col min="8450" max="8450" width="8.33203125" style="22" customWidth="1"/>
    <col min="8451" max="8451" width="14.33203125" style="22" customWidth="1"/>
    <col min="8452" max="8452" width="45.44140625" style="22" customWidth="1"/>
    <col min="8453" max="8454" width="11.33203125" style="22" customWidth="1"/>
    <col min="8455" max="8455" width="12" style="22" customWidth="1"/>
    <col min="8456" max="8456" width="16.6640625" style="22" customWidth="1"/>
    <col min="8457" max="8457" width="15.109375" style="22" customWidth="1"/>
    <col min="8458" max="8461" width="16.77734375" style="22" customWidth="1"/>
    <col min="8462" max="8705" width="10.109375" style="22"/>
    <col min="8706" max="8706" width="8.33203125" style="22" customWidth="1"/>
    <col min="8707" max="8707" width="14.33203125" style="22" customWidth="1"/>
    <col min="8708" max="8708" width="45.44140625" style="22" customWidth="1"/>
    <col min="8709" max="8710" width="11.33203125" style="22" customWidth="1"/>
    <col min="8711" max="8711" width="12" style="22" customWidth="1"/>
    <col min="8712" max="8712" width="16.6640625" style="22" customWidth="1"/>
    <col min="8713" max="8713" width="15.109375" style="22" customWidth="1"/>
    <col min="8714" max="8717" width="16.77734375" style="22" customWidth="1"/>
    <col min="8718" max="8961" width="10.109375" style="22"/>
    <col min="8962" max="8962" width="8.33203125" style="22" customWidth="1"/>
    <col min="8963" max="8963" width="14.33203125" style="22" customWidth="1"/>
    <col min="8964" max="8964" width="45.44140625" style="22" customWidth="1"/>
    <col min="8965" max="8966" width="11.33203125" style="22" customWidth="1"/>
    <col min="8967" max="8967" width="12" style="22" customWidth="1"/>
    <col min="8968" max="8968" width="16.6640625" style="22" customWidth="1"/>
    <col min="8969" max="8969" width="15.109375" style="22" customWidth="1"/>
    <col min="8970" max="8973" width="16.77734375" style="22" customWidth="1"/>
    <col min="8974" max="9217" width="10.109375" style="22"/>
    <col min="9218" max="9218" width="8.33203125" style="22" customWidth="1"/>
    <col min="9219" max="9219" width="14.33203125" style="22" customWidth="1"/>
    <col min="9220" max="9220" width="45.44140625" style="22" customWidth="1"/>
    <col min="9221" max="9222" width="11.33203125" style="22" customWidth="1"/>
    <col min="9223" max="9223" width="12" style="22" customWidth="1"/>
    <col min="9224" max="9224" width="16.6640625" style="22" customWidth="1"/>
    <col min="9225" max="9225" width="15.109375" style="22" customWidth="1"/>
    <col min="9226" max="9229" width="16.77734375" style="22" customWidth="1"/>
    <col min="9230" max="9473" width="10.109375" style="22"/>
    <col min="9474" max="9474" width="8.33203125" style="22" customWidth="1"/>
    <col min="9475" max="9475" width="14.33203125" style="22" customWidth="1"/>
    <col min="9476" max="9476" width="45.44140625" style="22" customWidth="1"/>
    <col min="9477" max="9478" width="11.33203125" style="22" customWidth="1"/>
    <col min="9479" max="9479" width="12" style="22" customWidth="1"/>
    <col min="9480" max="9480" width="16.6640625" style="22" customWidth="1"/>
    <col min="9481" max="9481" width="15.109375" style="22" customWidth="1"/>
    <col min="9482" max="9485" width="16.77734375" style="22" customWidth="1"/>
    <col min="9486" max="9729" width="10.109375" style="22"/>
    <col min="9730" max="9730" width="8.33203125" style="22" customWidth="1"/>
    <col min="9731" max="9731" width="14.33203125" style="22" customWidth="1"/>
    <col min="9732" max="9732" width="45.44140625" style="22" customWidth="1"/>
    <col min="9733" max="9734" width="11.33203125" style="22" customWidth="1"/>
    <col min="9735" max="9735" width="12" style="22" customWidth="1"/>
    <col min="9736" max="9736" width="16.6640625" style="22" customWidth="1"/>
    <col min="9737" max="9737" width="15.109375" style="22" customWidth="1"/>
    <col min="9738" max="9741" width="16.77734375" style="22" customWidth="1"/>
    <col min="9742" max="9985" width="10.109375" style="22"/>
    <col min="9986" max="9986" width="8.33203125" style="22" customWidth="1"/>
    <col min="9987" max="9987" width="14.33203125" style="22" customWidth="1"/>
    <col min="9988" max="9988" width="45.44140625" style="22" customWidth="1"/>
    <col min="9989" max="9990" width="11.33203125" style="22" customWidth="1"/>
    <col min="9991" max="9991" width="12" style="22" customWidth="1"/>
    <col min="9992" max="9992" width="16.6640625" style="22" customWidth="1"/>
    <col min="9993" max="9993" width="15.109375" style="22" customWidth="1"/>
    <col min="9994" max="9997" width="16.77734375" style="22" customWidth="1"/>
    <col min="9998" max="10241" width="10.109375" style="22"/>
    <col min="10242" max="10242" width="8.33203125" style="22" customWidth="1"/>
    <col min="10243" max="10243" width="14.33203125" style="22" customWidth="1"/>
    <col min="10244" max="10244" width="45.44140625" style="22" customWidth="1"/>
    <col min="10245" max="10246" width="11.33203125" style="22" customWidth="1"/>
    <col min="10247" max="10247" width="12" style="22" customWidth="1"/>
    <col min="10248" max="10248" width="16.6640625" style="22" customWidth="1"/>
    <col min="10249" max="10249" width="15.109375" style="22" customWidth="1"/>
    <col min="10250" max="10253" width="16.77734375" style="22" customWidth="1"/>
    <col min="10254" max="10497" width="10.109375" style="22"/>
    <col min="10498" max="10498" width="8.33203125" style="22" customWidth="1"/>
    <col min="10499" max="10499" width="14.33203125" style="22" customWidth="1"/>
    <col min="10500" max="10500" width="45.44140625" style="22" customWidth="1"/>
    <col min="10501" max="10502" width="11.33203125" style="22" customWidth="1"/>
    <col min="10503" max="10503" width="12" style="22" customWidth="1"/>
    <col min="10504" max="10504" width="16.6640625" style="22" customWidth="1"/>
    <col min="10505" max="10505" width="15.109375" style="22" customWidth="1"/>
    <col min="10506" max="10509" width="16.77734375" style="22" customWidth="1"/>
    <col min="10510" max="10753" width="10.109375" style="22"/>
    <col min="10754" max="10754" width="8.33203125" style="22" customWidth="1"/>
    <col min="10755" max="10755" width="14.33203125" style="22" customWidth="1"/>
    <col min="10756" max="10756" width="45.44140625" style="22" customWidth="1"/>
    <col min="10757" max="10758" width="11.33203125" style="22" customWidth="1"/>
    <col min="10759" max="10759" width="12" style="22" customWidth="1"/>
    <col min="10760" max="10760" width="16.6640625" style="22" customWidth="1"/>
    <col min="10761" max="10761" width="15.109375" style="22" customWidth="1"/>
    <col min="10762" max="10765" width="16.77734375" style="22" customWidth="1"/>
    <col min="10766" max="11009" width="10.109375" style="22"/>
    <col min="11010" max="11010" width="8.33203125" style="22" customWidth="1"/>
    <col min="11011" max="11011" width="14.33203125" style="22" customWidth="1"/>
    <col min="11012" max="11012" width="45.44140625" style="22" customWidth="1"/>
    <col min="11013" max="11014" width="11.33203125" style="22" customWidth="1"/>
    <col min="11015" max="11015" width="12" style="22" customWidth="1"/>
    <col min="11016" max="11016" width="16.6640625" style="22" customWidth="1"/>
    <col min="11017" max="11017" width="15.109375" style="22" customWidth="1"/>
    <col min="11018" max="11021" width="16.77734375" style="22" customWidth="1"/>
    <col min="11022" max="11265" width="10.109375" style="22"/>
    <col min="11266" max="11266" width="8.33203125" style="22" customWidth="1"/>
    <col min="11267" max="11267" width="14.33203125" style="22" customWidth="1"/>
    <col min="11268" max="11268" width="45.44140625" style="22" customWidth="1"/>
    <col min="11269" max="11270" width="11.33203125" style="22" customWidth="1"/>
    <col min="11271" max="11271" width="12" style="22" customWidth="1"/>
    <col min="11272" max="11272" width="16.6640625" style="22" customWidth="1"/>
    <col min="11273" max="11273" width="15.109375" style="22" customWidth="1"/>
    <col min="11274" max="11277" width="16.77734375" style="22" customWidth="1"/>
    <col min="11278" max="11521" width="10.109375" style="22"/>
    <col min="11522" max="11522" width="8.33203125" style="22" customWidth="1"/>
    <col min="11523" max="11523" width="14.33203125" style="22" customWidth="1"/>
    <col min="11524" max="11524" width="45.44140625" style="22" customWidth="1"/>
    <col min="11525" max="11526" width="11.33203125" style="22" customWidth="1"/>
    <col min="11527" max="11527" width="12" style="22" customWidth="1"/>
    <col min="11528" max="11528" width="16.6640625" style="22" customWidth="1"/>
    <col min="11529" max="11529" width="15.109375" style="22" customWidth="1"/>
    <col min="11530" max="11533" width="16.77734375" style="22" customWidth="1"/>
    <col min="11534" max="11777" width="10.109375" style="22"/>
    <col min="11778" max="11778" width="8.33203125" style="22" customWidth="1"/>
    <col min="11779" max="11779" width="14.33203125" style="22" customWidth="1"/>
    <col min="11780" max="11780" width="45.44140625" style="22" customWidth="1"/>
    <col min="11781" max="11782" width="11.33203125" style="22" customWidth="1"/>
    <col min="11783" max="11783" width="12" style="22" customWidth="1"/>
    <col min="11784" max="11784" width="16.6640625" style="22" customWidth="1"/>
    <col min="11785" max="11785" width="15.109375" style="22" customWidth="1"/>
    <col min="11786" max="11789" width="16.77734375" style="22" customWidth="1"/>
    <col min="11790" max="12033" width="10.109375" style="22"/>
    <col min="12034" max="12034" width="8.33203125" style="22" customWidth="1"/>
    <col min="12035" max="12035" width="14.33203125" style="22" customWidth="1"/>
    <col min="12036" max="12036" width="45.44140625" style="22" customWidth="1"/>
    <col min="12037" max="12038" width="11.33203125" style="22" customWidth="1"/>
    <col min="12039" max="12039" width="12" style="22" customWidth="1"/>
    <col min="12040" max="12040" width="16.6640625" style="22" customWidth="1"/>
    <col min="12041" max="12041" width="15.109375" style="22" customWidth="1"/>
    <col min="12042" max="12045" width="16.77734375" style="22" customWidth="1"/>
    <col min="12046" max="12289" width="10.109375" style="22"/>
    <col min="12290" max="12290" width="8.33203125" style="22" customWidth="1"/>
    <col min="12291" max="12291" width="14.33203125" style="22" customWidth="1"/>
    <col min="12292" max="12292" width="45.44140625" style="22" customWidth="1"/>
    <col min="12293" max="12294" width="11.33203125" style="22" customWidth="1"/>
    <col min="12295" max="12295" width="12" style="22" customWidth="1"/>
    <col min="12296" max="12296" width="16.6640625" style="22" customWidth="1"/>
    <col min="12297" max="12297" width="15.109375" style="22" customWidth="1"/>
    <col min="12298" max="12301" width="16.77734375" style="22" customWidth="1"/>
    <col min="12302" max="12545" width="10.109375" style="22"/>
    <col min="12546" max="12546" width="8.33203125" style="22" customWidth="1"/>
    <col min="12547" max="12547" width="14.33203125" style="22" customWidth="1"/>
    <col min="12548" max="12548" width="45.44140625" style="22" customWidth="1"/>
    <col min="12549" max="12550" width="11.33203125" style="22" customWidth="1"/>
    <col min="12551" max="12551" width="12" style="22" customWidth="1"/>
    <col min="12552" max="12552" width="16.6640625" style="22" customWidth="1"/>
    <col min="12553" max="12553" width="15.109375" style="22" customWidth="1"/>
    <col min="12554" max="12557" width="16.77734375" style="22" customWidth="1"/>
    <col min="12558" max="12801" width="10.109375" style="22"/>
    <col min="12802" max="12802" width="8.33203125" style="22" customWidth="1"/>
    <col min="12803" max="12803" width="14.33203125" style="22" customWidth="1"/>
    <col min="12804" max="12804" width="45.44140625" style="22" customWidth="1"/>
    <col min="12805" max="12806" width="11.33203125" style="22" customWidth="1"/>
    <col min="12807" max="12807" width="12" style="22" customWidth="1"/>
    <col min="12808" max="12808" width="16.6640625" style="22" customWidth="1"/>
    <col min="12809" max="12809" width="15.109375" style="22" customWidth="1"/>
    <col min="12810" max="12813" width="16.77734375" style="22" customWidth="1"/>
    <col min="12814" max="13057" width="10.109375" style="22"/>
    <col min="13058" max="13058" width="8.33203125" style="22" customWidth="1"/>
    <col min="13059" max="13059" width="14.33203125" style="22" customWidth="1"/>
    <col min="13060" max="13060" width="45.44140625" style="22" customWidth="1"/>
    <col min="13061" max="13062" width="11.33203125" style="22" customWidth="1"/>
    <col min="13063" max="13063" width="12" style="22" customWidth="1"/>
    <col min="13064" max="13064" width="16.6640625" style="22" customWidth="1"/>
    <col min="13065" max="13065" width="15.109375" style="22" customWidth="1"/>
    <col min="13066" max="13069" width="16.77734375" style="22" customWidth="1"/>
    <col min="13070" max="13313" width="10.109375" style="22"/>
    <col min="13314" max="13314" width="8.33203125" style="22" customWidth="1"/>
    <col min="13315" max="13315" width="14.33203125" style="22" customWidth="1"/>
    <col min="13316" max="13316" width="45.44140625" style="22" customWidth="1"/>
    <col min="13317" max="13318" width="11.33203125" style="22" customWidth="1"/>
    <col min="13319" max="13319" width="12" style="22" customWidth="1"/>
    <col min="13320" max="13320" width="16.6640625" style="22" customWidth="1"/>
    <col min="13321" max="13321" width="15.109375" style="22" customWidth="1"/>
    <col min="13322" max="13325" width="16.77734375" style="22" customWidth="1"/>
    <col min="13326" max="13569" width="10.109375" style="22"/>
    <col min="13570" max="13570" width="8.33203125" style="22" customWidth="1"/>
    <col min="13571" max="13571" width="14.33203125" style="22" customWidth="1"/>
    <col min="13572" max="13572" width="45.44140625" style="22" customWidth="1"/>
    <col min="13573" max="13574" width="11.33203125" style="22" customWidth="1"/>
    <col min="13575" max="13575" width="12" style="22" customWidth="1"/>
    <col min="13576" max="13576" width="16.6640625" style="22" customWidth="1"/>
    <col min="13577" max="13577" width="15.109375" style="22" customWidth="1"/>
    <col min="13578" max="13581" width="16.77734375" style="22" customWidth="1"/>
    <col min="13582" max="13825" width="10.109375" style="22"/>
    <col min="13826" max="13826" width="8.33203125" style="22" customWidth="1"/>
    <col min="13827" max="13827" width="14.33203125" style="22" customWidth="1"/>
    <col min="13828" max="13828" width="45.44140625" style="22" customWidth="1"/>
    <col min="13829" max="13830" width="11.33203125" style="22" customWidth="1"/>
    <col min="13831" max="13831" width="12" style="22" customWidth="1"/>
    <col min="13832" max="13832" width="16.6640625" style="22" customWidth="1"/>
    <col min="13833" max="13833" width="15.109375" style="22" customWidth="1"/>
    <col min="13834" max="13837" width="16.77734375" style="22" customWidth="1"/>
    <col min="13838" max="14081" width="10.109375" style="22"/>
    <col min="14082" max="14082" width="8.33203125" style="22" customWidth="1"/>
    <col min="14083" max="14083" width="14.33203125" style="22" customWidth="1"/>
    <col min="14084" max="14084" width="45.44140625" style="22" customWidth="1"/>
    <col min="14085" max="14086" width="11.33203125" style="22" customWidth="1"/>
    <col min="14087" max="14087" width="12" style="22" customWidth="1"/>
    <col min="14088" max="14088" width="16.6640625" style="22" customWidth="1"/>
    <col min="14089" max="14089" width="15.109375" style="22" customWidth="1"/>
    <col min="14090" max="14093" width="16.77734375" style="22" customWidth="1"/>
    <col min="14094" max="14337" width="10.109375" style="22"/>
    <col min="14338" max="14338" width="8.33203125" style="22" customWidth="1"/>
    <col min="14339" max="14339" width="14.33203125" style="22" customWidth="1"/>
    <col min="14340" max="14340" width="45.44140625" style="22" customWidth="1"/>
    <col min="14341" max="14342" width="11.33203125" style="22" customWidth="1"/>
    <col min="14343" max="14343" width="12" style="22" customWidth="1"/>
    <col min="14344" max="14344" width="16.6640625" style="22" customWidth="1"/>
    <col min="14345" max="14345" width="15.109375" style="22" customWidth="1"/>
    <col min="14346" max="14349" width="16.77734375" style="22" customWidth="1"/>
    <col min="14350" max="14593" width="10.109375" style="22"/>
    <col min="14594" max="14594" width="8.33203125" style="22" customWidth="1"/>
    <col min="14595" max="14595" width="14.33203125" style="22" customWidth="1"/>
    <col min="14596" max="14596" width="45.44140625" style="22" customWidth="1"/>
    <col min="14597" max="14598" width="11.33203125" style="22" customWidth="1"/>
    <col min="14599" max="14599" width="12" style="22" customWidth="1"/>
    <col min="14600" max="14600" width="16.6640625" style="22" customWidth="1"/>
    <col min="14601" max="14601" width="15.109375" style="22" customWidth="1"/>
    <col min="14602" max="14605" width="16.77734375" style="22" customWidth="1"/>
    <col min="14606" max="14849" width="10.109375" style="22"/>
    <col min="14850" max="14850" width="8.33203125" style="22" customWidth="1"/>
    <col min="14851" max="14851" width="14.33203125" style="22" customWidth="1"/>
    <col min="14852" max="14852" width="45.44140625" style="22" customWidth="1"/>
    <col min="14853" max="14854" width="11.33203125" style="22" customWidth="1"/>
    <col min="14855" max="14855" width="12" style="22" customWidth="1"/>
    <col min="14856" max="14856" width="16.6640625" style="22" customWidth="1"/>
    <col min="14857" max="14857" width="15.109375" style="22" customWidth="1"/>
    <col min="14858" max="14861" width="16.77734375" style="22" customWidth="1"/>
    <col min="14862" max="15105" width="10.109375" style="22"/>
    <col min="15106" max="15106" width="8.33203125" style="22" customWidth="1"/>
    <col min="15107" max="15107" width="14.33203125" style="22" customWidth="1"/>
    <col min="15108" max="15108" width="45.44140625" style="22" customWidth="1"/>
    <col min="15109" max="15110" width="11.33203125" style="22" customWidth="1"/>
    <col min="15111" max="15111" width="12" style="22" customWidth="1"/>
    <col min="15112" max="15112" width="16.6640625" style="22" customWidth="1"/>
    <col min="15113" max="15113" width="15.109375" style="22" customWidth="1"/>
    <col min="15114" max="15117" width="16.77734375" style="22" customWidth="1"/>
    <col min="15118" max="15361" width="10.109375" style="22"/>
    <col min="15362" max="15362" width="8.33203125" style="22" customWidth="1"/>
    <col min="15363" max="15363" width="14.33203125" style="22" customWidth="1"/>
    <col min="15364" max="15364" width="45.44140625" style="22" customWidth="1"/>
    <col min="15365" max="15366" width="11.33203125" style="22" customWidth="1"/>
    <col min="15367" max="15367" width="12" style="22" customWidth="1"/>
    <col min="15368" max="15368" width="16.6640625" style="22" customWidth="1"/>
    <col min="15369" max="15369" width="15.109375" style="22" customWidth="1"/>
    <col min="15370" max="15373" width="16.77734375" style="22" customWidth="1"/>
    <col min="15374" max="15617" width="10.109375" style="22"/>
    <col min="15618" max="15618" width="8.33203125" style="22" customWidth="1"/>
    <col min="15619" max="15619" width="14.33203125" style="22" customWidth="1"/>
    <col min="15620" max="15620" width="45.44140625" style="22" customWidth="1"/>
    <col min="15621" max="15622" width="11.33203125" style="22" customWidth="1"/>
    <col min="15623" max="15623" width="12" style="22" customWidth="1"/>
    <col min="15624" max="15624" width="16.6640625" style="22" customWidth="1"/>
    <col min="15625" max="15625" width="15.109375" style="22" customWidth="1"/>
    <col min="15626" max="15629" width="16.77734375" style="22" customWidth="1"/>
    <col min="15630" max="15873" width="10.109375" style="22"/>
    <col min="15874" max="15874" width="8.33203125" style="22" customWidth="1"/>
    <col min="15875" max="15875" width="14.33203125" style="22" customWidth="1"/>
    <col min="15876" max="15876" width="45.44140625" style="22" customWidth="1"/>
    <col min="15877" max="15878" width="11.33203125" style="22" customWidth="1"/>
    <col min="15879" max="15879" width="12" style="22" customWidth="1"/>
    <col min="15880" max="15880" width="16.6640625" style="22" customWidth="1"/>
    <col min="15881" max="15881" width="15.109375" style="22" customWidth="1"/>
    <col min="15882" max="15885" width="16.77734375" style="22" customWidth="1"/>
    <col min="15886" max="16129" width="10.109375" style="22"/>
    <col min="16130" max="16130" width="8.33203125" style="22" customWidth="1"/>
    <col min="16131" max="16131" width="14.33203125" style="22" customWidth="1"/>
    <col min="16132" max="16132" width="45.44140625" style="22" customWidth="1"/>
    <col min="16133" max="16134" width="11.33203125" style="22" customWidth="1"/>
    <col min="16135" max="16135" width="12" style="22" customWidth="1"/>
    <col min="16136" max="16136" width="16.6640625" style="22" customWidth="1"/>
    <col min="16137" max="16137" width="15.109375" style="22" customWidth="1"/>
    <col min="16138" max="16141" width="16.77734375" style="22" customWidth="1"/>
    <col min="16142" max="16384" width="10.109375" style="22"/>
  </cols>
  <sheetData>
    <row r="1" spans="1:9" x14ac:dyDescent="0.25">
      <c r="I1" s="590" t="s">
        <v>1132</v>
      </c>
    </row>
    <row r="5" spans="1:9" ht="12.75" customHeight="1" x14ac:dyDescent="0.25">
      <c r="A5" s="650" t="s">
        <v>788</v>
      </c>
      <c r="B5" s="650"/>
      <c r="C5" s="650"/>
      <c r="D5" s="650"/>
      <c r="E5" s="650"/>
      <c r="F5" s="650"/>
      <c r="G5" s="650"/>
      <c r="H5" s="650"/>
      <c r="I5" s="650"/>
    </row>
    <row r="6" spans="1:9" ht="12.75" customHeight="1" x14ac:dyDescent="0.25">
      <c r="A6" s="650" t="s">
        <v>352</v>
      </c>
      <c r="B6" s="650"/>
      <c r="C6" s="650"/>
      <c r="D6" s="650"/>
      <c r="E6" s="650"/>
      <c r="F6" s="650"/>
      <c r="G6" s="650"/>
      <c r="H6" s="650"/>
      <c r="I6" s="650"/>
    </row>
    <row r="7" spans="1:9" x14ac:dyDescent="0.25">
      <c r="A7" s="148"/>
      <c r="B7" s="148"/>
      <c r="C7" s="148"/>
      <c r="D7" s="474"/>
      <c r="E7" s="474"/>
      <c r="F7" s="474"/>
      <c r="G7" s="474"/>
      <c r="H7" s="148"/>
      <c r="I7" s="148"/>
    </row>
    <row r="9" spans="1:9" ht="15.75" customHeight="1" x14ac:dyDescent="0.25">
      <c r="A9" s="651" t="s">
        <v>878</v>
      </c>
      <c r="B9" s="651"/>
      <c r="C9" s="651"/>
      <c r="D9" s="651"/>
      <c r="E9" s="651"/>
      <c r="F9" s="651"/>
      <c r="G9" s="651"/>
      <c r="H9" s="651"/>
      <c r="I9" s="651"/>
    </row>
    <row r="10" spans="1:9" ht="28.5" customHeight="1" x14ac:dyDescent="0.25">
      <c r="A10" s="651" t="s">
        <v>1091</v>
      </c>
      <c r="B10" s="651"/>
      <c r="C10" s="651"/>
      <c r="D10" s="651"/>
      <c r="E10" s="651"/>
      <c r="F10" s="651"/>
      <c r="G10" s="651"/>
      <c r="H10" s="651"/>
      <c r="I10" s="651"/>
    </row>
    <row r="12" spans="1:9" ht="30.75" customHeight="1" x14ac:dyDescent="0.25">
      <c r="A12" s="233" t="s">
        <v>826</v>
      </c>
      <c r="B12" s="619" t="s">
        <v>851</v>
      </c>
      <c r="C12" s="619" t="s">
        <v>850</v>
      </c>
      <c r="D12" s="619" t="s">
        <v>764</v>
      </c>
      <c r="E12" s="620" t="s">
        <v>1060</v>
      </c>
      <c r="F12" s="620"/>
      <c r="G12" s="620" t="s">
        <v>1059</v>
      </c>
      <c r="H12" s="620"/>
      <c r="I12" s="620"/>
    </row>
    <row r="13" spans="1:9" ht="25.5" customHeight="1" x14ac:dyDescent="0.25">
      <c r="A13" s="233"/>
      <c r="B13" s="619"/>
      <c r="C13" s="619"/>
      <c r="D13" s="619"/>
      <c r="E13" s="196" t="s">
        <v>580</v>
      </c>
      <c r="F13" s="196" t="s">
        <v>864</v>
      </c>
      <c r="G13" s="188" t="s">
        <v>580</v>
      </c>
      <c r="H13" s="188" t="s">
        <v>864</v>
      </c>
      <c r="I13" s="230" t="s">
        <v>350</v>
      </c>
    </row>
    <row r="14" spans="1:9" x14ac:dyDescent="0.25">
      <c r="A14" s="218">
        <v>1</v>
      </c>
      <c r="B14" s="218">
        <v>2</v>
      </c>
      <c r="C14" s="218">
        <v>3</v>
      </c>
      <c r="D14" s="218">
        <v>4</v>
      </c>
      <c r="E14" s="218">
        <v>5</v>
      </c>
      <c r="F14" s="218">
        <v>6</v>
      </c>
      <c r="G14" s="218">
        <v>7</v>
      </c>
      <c r="H14" s="218">
        <v>8</v>
      </c>
      <c r="I14" s="218">
        <v>9</v>
      </c>
    </row>
    <row r="15" spans="1:9" x14ac:dyDescent="0.25">
      <c r="A15" s="149"/>
      <c r="B15" s="147"/>
      <c r="C15" s="147"/>
      <c r="D15" s="173"/>
      <c r="E15" s="173"/>
      <c r="F15" s="173"/>
      <c r="G15" s="486"/>
      <c r="H15" s="486"/>
      <c r="I15" s="486"/>
    </row>
    <row r="16" spans="1:9" s="472" customFormat="1" ht="12.75" customHeight="1" x14ac:dyDescent="0.3">
      <c r="A16" s="494"/>
      <c r="B16" s="490" t="s">
        <v>656</v>
      </c>
      <c r="C16" s="490"/>
      <c r="D16" s="495"/>
      <c r="E16" s="495"/>
      <c r="F16" s="495"/>
      <c r="G16" s="496"/>
      <c r="H16" s="496"/>
      <c r="I16" s="496"/>
    </row>
    <row r="17" spans="1:9" ht="44.25" customHeight="1" x14ac:dyDescent="0.25">
      <c r="A17" s="150" t="s">
        <v>0</v>
      </c>
      <c r="B17" s="151" t="s">
        <v>908</v>
      </c>
      <c r="C17" s="149" t="s">
        <v>620</v>
      </c>
      <c r="D17" s="173">
        <v>2</v>
      </c>
      <c r="E17" s="173"/>
      <c r="F17" s="173"/>
      <c r="G17" s="486"/>
      <c r="H17" s="486">
        <f>D17*F17</f>
        <v>0</v>
      </c>
      <c r="I17" s="486">
        <f>G17+H17</f>
        <v>0</v>
      </c>
    </row>
    <row r="18" spans="1:9" ht="78.75" customHeight="1" x14ac:dyDescent="0.25">
      <c r="A18" s="150" t="s">
        <v>1</v>
      </c>
      <c r="B18" s="151" t="s">
        <v>1063</v>
      </c>
      <c r="C18" s="149" t="s">
        <v>620</v>
      </c>
      <c r="D18" s="173">
        <v>2</v>
      </c>
      <c r="E18" s="173"/>
      <c r="F18" s="173"/>
      <c r="G18" s="486"/>
      <c r="H18" s="486">
        <f t="shared" ref="H18:H47" si="0">D18*F18</f>
        <v>0</v>
      </c>
      <c r="I18" s="487">
        <f t="shared" ref="I18:I47" si="1">G18+H18</f>
        <v>0</v>
      </c>
    </row>
    <row r="19" spans="1:9" ht="46.5" customHeight="1" x14ac:dyDescent="0.25">
      <c r="A19" s="150" t="s">
        <v>5</v>
      </c>
      <c r="B19" s="151" t="s">
        <v>1064</v>
      </c>
      <c r="C19" s="149" t="s">
        <v>620</v>
      </c>
      <c r="D19" s="173">
        <v>9</v>
      </c>
      <c r="E19" s="173"/>
      <c r="F19" s="173"/>
      <c r="G19" s="486"/>
      <c r="H19" s="486">
        <f t="shared" si="0"/>
        <v>0</v>
      </c>
      <c r="I19" s="487">
        <f t="shared" si="1"/>
        <v>0</v>
      </c>
    </row>
    <row r="20" spans="1:9" ht="57.75" customHeight="1" x14ac:dyDescent="0.25">
      <c r="A20" s="150" t="s">
        <v>10</v>
      </c>
      <c r="B20" s="151" t="s">
        <v>1065</v>
      </c>
      <c r="C20" s="149" t="s">
        <v>620</v>
      </c>
      <c r="D20" s="173">
        <v>26</v>
      </c>
      <c r="E20" s="173"/>
      <c r="F20" s="173"/>
      <c r="G20" s="486"/>
      <c r="H20" s="486">
        <f t="shared" si="0"/>
        <v>0</v>
      </c>
      <c r="I20" s="487">
        <f t="shared" si="1"/>
        <v>0</v>
      </c>
    </row>
    <row r="21" spans="1:9" ht="79.2" x14ac:dyDescent="0.25">
      <c r="A21" s="150" t="s">
        <v>12</v>
      </c>
      <c r="B21" s="151" t="s">
        <v>1066</v>
      </c>
      <c r="C21" s="149" t="s">
        <v>620</v>
      </c>
      <c r="D21" s="173">
        <v>24</v>
      </c>
      <c r="E21" s="173"/>
      <c r="F21" s="173"/>
      <c r="G21" s="486"/>
      <c r="H21" s="486">
        <f t="shared" si="0"/>
        <v>0</v>
      </c>
      <c r="I21" s="487">
        <f t="shared" si="1"/>
        <v>0</v>
      </c>
    </row>
    <row r="22" spans="1:9" ht="91.5" customHeight="1" x14ac:dyDescent="0.25">
      <c r="A22" s="150" t="s">
        <v>15</v>
      </c>
      <c r="B22" s="151" t="s">
        <v>1067</v>
      </c>
      <c r="C22" s="149" t="s">
        <v>620</v>
      </c>
      <c r="D22" s="173">
        <v>1</v>
      </c>
      <c r="E22" s="173"/>
      <c r="F22" s="173"/>
      <c r="G22" s="486"/>
      <c r="H22" s="486">
        <f t="shared" si="0"/>
        <v>0</v>
      </c>
      <c r="I22" s="487">
        <f t="shared" si="1"/>
        <v>0</v>
      </c>
    </row>
    <row r="23" spans="1:9" ht="79.2" x14ac:dyDescent="0.25">
      <c r="A23" s="150" t="s">
        <v>16</v>
      </c>
      <c r="B23" s="151" t="s">
        <v>1068</v>
      </c>
      <c r="C23" s="149" t="s">
        <v>620</v>
      </c>
      <c r="D23" s="173">
        <v>1</v>
      </c>
      <c r="E23" s="173"/>
      <c r="F23" s="173"/>
      <c r="G23" s="486"/>
      <c r="H23" s="486">
        <f t="shared" si="0"/>
        <v>0</v>
      </c>
      <c r="I23" s="487">
        <f t="shared" si="1"/>
        <v>0</v>
      </c>
    </row>
    <row r="24" spans="1:9" ht="66" x14ac:dyDescent="0.25">
      <c r="A24" s="150" t="s">
        <v>18</v>
      </c>
      <c r="B24" s="151" t="s">
        <v>1069</v>
      </c>
      <c r="C24" s="149" t="s">
        <v>620</v>
      </c>
      <c r="D24" s="478">
        <v>10</v>
      </c>
      <c r="E24" s="478"/>
      <c r="F24" s="478"/>
      <c r="G24" s="314"/>
      <c r="H24" s="486">
        <f t="shared" si="0"/>
        <v>0</v>
      </c>
      <c r="I24" s="487">
        <f t="shared" si="1"/>
        <v>0</v>
      </c>
    </row>
    <row r="25" spans="1:9" ht="42" customHeight="1" x14ac:dyDescent="0.25">
      <c r="A25" s="150" t="s">
        <v>19</v>
      </c>
      <c r="B25" s="479" t="s">
        <v>1070</v>
      </c>
      <c r="C25" s="153" t="s">
        <v>620</v>
      </c>
      <c r="D25" s="478">
        <v>9</v>
      </c>
      <c r="E25" s="478"/>
      <c r="F25" s="478"/>
      <c r="G25" s="314"/>
      <c r="H25" s="486">
        <f t="shared" si="0"/>
        <v>0</v>
      </c>
      <c r="I25" s="487">
        <f t="shared" si="1"/>
        <v>0</v>
      </c>
    </row>
    <row r="26" spans="1:9" ht="25.5" customHeight="1" x14ac:dyDescent="0.25">
      <c r="A26" s="150" t="s">
        <v>21</v>
      </c>
      <c r="B26" s="151" t="s">
        <v>1071</v>
      </c>
      <c r="C26" s="149" t="s">
        <v>620</v>
      </c>
      <c r="D26" s="173">
        <v>1</v>
      </c>
      <c r="E26" s="173"/>
      <c r="F26" s="173"/>
      <c r="G26" s="486"/>
      <c r="H26" s="486">
        <f t="shared" si="0"/>
        <v>0</v>
      </c>
      <c r="I26" s="487">
        <f t="shared" si="1"/>
        <v>0</v>
      </c>
    </row>
    <row r="27" spans="1:9" ht="66" x14ac:dyDescent="0.25">
      <c r="A27" s="150" t="s">
        <v>26</v>
      </c>
      <c r="B27" s="151" t="s">
        <v>1072</v>
      </c>
      <c r="C27" s="149" t="s">
        <v>620</v>
      </c>
      <c r="D27" s="173">
        <v>2</v>
      </c>
      <c r="E27" s="173"/>
      <c r="F27" s="173"/>
      <c r="G27" s="486"/>
      <c r="H27" s="486">
        <f t="shared" si="0"/>
        <v>0</v>
      </c>
      <c r="I27" s="487">
        <f t="shared" si="1"/>
        <v>0</v>
      </c>
    </row>
    <row r="28" spans="1:9" ht="105.6" x14ac:dyDescent="0.25">
      <c r="A28" s="150" t="s">
        <v>29</v>
      </c>
      <c r="B28" s="151" t="s">
        <v>1073</v>
      </c>
      <c r="C28" s="149" t="s">
        <v>620</v>
      </c>
      <c r="D28" s="173">
        <v>1</v>
      </c>
      <c r="E28" s="173"/>
      <c r="F28" s="173"/>
      <c r="G28" s="486"/>
      <c r="H28" s="486">
        <f t="shared" si="0"/>
        <v>0</v>
      </c>
      <c r="I28" s="487">
        <f t="shared" si="1"/>
        <v>0</v>
      </c>
    </row>
    <row r="29" spans="1:9" ht="53.25" customHeight="1" x14ac:dyDescent="0.25">
      <c r="A29" s="150" t="s">
        <v>32</v>
      </c>
      <c r="B29" s="151" t="s">
        <v>1074</v>
      </c>
      <c r="C29" s="149" t="s">
        <v>620</v>
      </c>
      <c r="D29" s="173">
        <v>2</v>
      </c>
      <c r="E29" s="173"/>
      <c r="F29" s="173"/>
      <c r="G29" s="486"/>
      <c r="H29" s="486">
        <f t="shared" si="0"/>
        <v>0</v>
      </c>
      <c r="I29" s="487">
        <f t="shared" si="1"/>
        <v>0</v>
      </c>
    </row>
    <row r="30" spans="1:9" ht="79.2" x14ac:dyDescent="0.25">
      <c r="A30" s="150" t="s">
        <v>33</v>
      </c>
      <c r="B30" s="151" t="s">
        <v>1075</v>
      </c>
      <c r="C30" s="149" t="s">
        <v>620</v>
      </c>
      <c r="D30" s="173">
        <v>2</v>
      </c>
      <c r="E30" s="173"/>
      <c r="F30" s="173"/>
      <c r="G30" s="486"/>
      <c r="H30" s="486">
        <f t="shared" si="0"/>
        <v>0</v>
      </c>
      <c r="I30" s="487">
        <f t="shared" si="1"/>
        <v>0</v>
      </c>
    </row>
    <row r="31" spans="1:9" ht="66" x14ac:dyDescent="0.25">
      <c r="A31" s="150" t="s">
        <v>34</v>
      </c>
      <c r="B31" s="151" t="s">
        <v>1076</v>
      </c>
      <c r="C31" s="149" t="s">
        <v>620</v>
      </c>
      <c r="D31" s="173">
        <v>2</v>
      </c>
      <c r="E31" s="173"/>
      <c r="F31" s="173"/>
      <c r="G31" s="486"/>
      <c r="H31" s="486">
        <f t="shared" si="0"/>
        <v>0</v>
      </c>
      <c r="I31" s="487">
        <f t="shared" si="1"/>
        <v>0</v>
      </c>
    </row>
    <row r="32" spans="1:9" ht="26.4" x14ac:dyDescent="0.25">
      <c r="A32" s="480" t="s">
        <v>36</v>
      </c>
      <c r="B32" s="479" t="s">
        <v>1077</v>
      </c>
      <c r="C32" s="153" t="s">
        <v>620</v>
      </c>
      <c r="D32" s="478">
        <v>12</v>
      </c>
      <c r="E32" s="478"/>
      <c r="F32" s="478"/>
      <c r="G32" s="314"/>
      <c r="H32" s="314">
        <f t="shared" si="0"/>
        <v>0</v>
      </c>
      <c r="I32" s="487">
        <f t="shared" si="1"/>
        <v>0</v>
      </c>
    </row>
    <row r="33" spans="1:12" ht="95.25" customHeight="1" x14ac:dyDescent="0.25">
      <c r="A33" s="480" t="s">
        <v>38</v>
      </c>
      <c r="B33" s="479" t="s">
        <v>673</v>
      </c>
      <c r="C33" s="153" t="s">
        <v>622</v>
      </c>
      <c r="D33" s="478">
        <v>980</v>
      </c>
      <c r="E33" s="478"/>
      <c r="F33" s="478"/>
      <c r="G33" s="314"/>
      <c r="H33" s="314">
        <f t="shared" si="0"/>
        <v>0</v>
      </c>
      <c r="I33" s="487">
        <f t="shared" si="1"/>
        <v>0</v>
      </c>
    </row>
    <row r="34" spans="1:12" ht="96.75" customHeight="1" x14ac:dyDescent="0.25">
      <c r="A34" s="480" t="s">
        <v>40</v>
      </c>
      <c r="B34" s="479" t="s">
        <v>674</v>
      </c>
      <c r="C34" s="153" t="s">
        <v>622</v>
      </c>
      <c r="D34" s="478">
        <v>1937</v>
      </c>
      <c r="E34" s="478"/>
      <c r="F34" s="478"/>
      <c r="G34" s="314"/>
      <c r="H34" s="314">
        <f t="shared" si="0"/>
        <v>0</v>
      </c>
      <c r="I34" s="487">
        <f t="shared" si="1"/>
        <v>0</v>
      </c>
    </row>
    <row r="35" spans="1:12" ht="87" customHeight="1" x14ac:dyDescent="0.25">
      <c r="A35" s="480" t="s">
        <v>42</v>
      </c>
      <c r="B35" s="479" t="s">
        <v>675</v>
      </c>
      <c r="C35" s="153" t="s">
        <v>622</v>
      </c>
      <c r="D35" s="478">
        <v>182</v>
      </c>
      <c r="E35" s="478"/>
      <c r="F35" s="478"/>
      <c r="G35" s="314"/>
      <c r="H35" s="314">
        <f t="shared" si="0"/>
        <v>0</v>
      </c>
      <c r="I35" s="487">
        <f t="shared" si="1"/>
        <v>0</v>
      </c>
    </row>
    <row r="36" spans="1:12" ht="97.5" customHeight="1" x14ac:dyDescent="0.25">
      <c r="A36" s="480" t="s">
        <v>40</v>
      </c>
      <c r="B36" s="479" t="s">
        <v>674</v>
      </c>
      <c r="C36" s="153" t="s">
        <v>622</v>
      </c>
      <c r="D36" s="478">
        <v>178</v>
      </c>
      <c r="E36" s="478"/>
      <c r="F36" s="478"/>
      <c r="G36" s="314"/>
      <c r="H36" s="314">
        <f t="shared" si="0"/>
        <v>0</v>
      </c>
      <c r="I36" s="487">
        <f t="shared" si="1"/>
        <v>0</v>
      </c>
      <c r="L36" s="23"/>
    </row>
    <row r="37" spans="1:12" ht="85.5" customHeight="1" x14ac:dyDescent="0.25">
      <c r="A37" s="480" t="s">
        <v>45</v>
      </c>
      <c r="B37" s="479" t="s">
        <v>676</v>
      </c>
      <c r="C37" s="153" t="s">
        <v>622</v>
      </c>
      <c r="D37" s="478">
        <v>88</v>
      </c>
      <c r="E37" s="478"/>
      <c r="F37" s="478"/>
      <c r="G37" s="314"/>
      <c r="H37" s="314">
        <f t="shared" si="0"/>
        <v>0</v>
      </c>
      <c r="I37" s="487">
        <f t="shared" si="1"/>
        <v>0</v>
      </c>
    </row>
    <row r="38" spans="1:12" ht="94.5" customHeight="1" x14ac:dyDescent="0.25">
      <c r="A38" s="481"/>
      <c r="B38" s="479" t="s">
        <v>755</v>
      </c>
      <c r="C38" s="153" t="s">
        <v>622</v>
      </c>
      <c r="D38" s="478">
        <v>232</v>
      </c>
      <c r="E38" s="478"/>
      <c r="F38" s="478"/>
      <c r="G38" s="314"/>
      <c r="H38" s="314">
        <f t="shared" si="0"/>
        <v>0</v>
      </c>
      <c r="I38" s="487">
        <f t="shared" si="1"/>
        <v>0</v>
      </c>
      <c r="L38" s="23"/>
    </row>
    <row r="39" spans="1:12" ht="26.4" x14ac:dyDescent="0.25">
      <c r="A39" s="480" t="s">
        <v>117</v>
      </c>
      <c r="B39" s="479" t="s">
        <v>1078</v>
      </c>
      <c r="C39" s="153" t="s">
        <v>622</v>
      </c>
      <c r="D39" s="478">
        <v>980</v>
      </c>
      <c r="E39" s="478"/>
      <c r="F39" s="478"/>
      <c r="G39" s="314"/>
      <c r="H39" s="314">
        <f t="shared" si="0"/>
        <v>0</v>
      </c>
      <c r="I39" s="487">
        <f t="shared" si="1"/>
        <v>0</v>
      </c>
    </row>
    <row r="40" spans="1:12" ht="47.25" customHeight="1" x14ac:dyDescent="0.25">
      <c r="A40" s="480" t="s">
        <v>118</v>
      </c>
      <c r="B40" s="479" t="s">
        <v>1079</v>
      </c>
      <c r="C40" s="153" t="s">
        <v>622</v>
      </c>
      <c r="D40" s="478">
        <v>58</v>
      </c>
      <c r="E40" s="478"/>
      <c r="F40" s="478"/>
      <c r="G40" s="314"/>
      <c r="H40" s="314">
        <f t="shared" si="0"/>
        <v>0</v>
      </c>
      <c r="I40" s="487">
        <f t="shared" si="1"/>
        <v>0</v>
      </c>
    </row>
    <row r="41" spans="1:12" ht="31.5" customHeight="1" x14ac:dyDescent="0.25">
      <c r="A41" s="480" t="s">
        <v>0</v>
      </c>
      <c r="B41" s="479" t="s">
        <v>1080</v>
      </c>
      <c r="C41" s="153" t="s">
        <v>622</v>
      </c>
      <c r="D41" s="478">
        <v>12506</v>
      </c>
      <c r="E41" s="478"/>
      <c r="F41" s="478"/>
      <c r="G41" s="314"/>
      <c r="H41" s="314">
        <f t="shared" si="0"/>
        <v>0</v>
      </c>
      <c r="I41" s="487">
        <f t="shared" si="1"/>
        <v>0</v>
      </c>
    </row>
    <row r="42" spans="1:12" ht="29.25" customHeight="1" x14ac:dyDescent="0.25">
      <c r="A42" s="480" t="s">
        <v>0</v>
      </c>
      <c r="B42" s="479" t="s">
        <v>1081</v>
      </c>
      <c r="C42" s="153" t="s">
        <v>622</v>
      </c>
      <c r="D42" s="478">
        <v>614</v>
      </c>
      <c r="E42" s="478"/>
      <c r="F42" s="478"/>
      <c r="G42" s="314"/>
      <c r="H42" s="314">
        <f t="shared" si="0"/>
        <v>0</v>
      </c>
      <c r="I42" s="487">
        <f t="shared" si="1"/>
        <v>0</v>
      </c>
    </row>
    <row r="43" spans="1:12" ht="32.25" customHeight="1" x14ac:dyDescent="0.25">
      <c r="A43" s="480" t="s">
        <v>0</v>
      </c>
      <c r="B43" s="479" t="s">
        <v>1082</v>
      </c>
      <c r="C43" s="153" t="s">
        <v>622</v>
      </c>
      <c r="D43" s="478">
        <v>124</v>
      </c>
      <c r="E43" s="478"/>
      <c r="F43" s="478"/>
      <c r="G43" s="314"/>
      <c r="H43" s="314">
        <f t="shared" si="0"/>
        <v>0</v>
      </c>
      <c r="I43" s="487">
        <f t="shared" si="1"/>
        <v>0</v>
      </c>
    </row>
    <row r="44" spans="1:12" ht="52.8" x14ac:dyDescent="0.25">
      <c r="A44" s="480" t="s">
        <v>0</v>
      </c>
      <c r="B44" s="479" t="s">
        <v>1083</v>
      </c>
      <c r="C44" s="153" t="s">
        <v>622</v>
      </c>
      <c r="D44" s="478">
        <v>1443</v>
      </c>
      <c r="E44" s="478"/>
      <c r="F44" s="478"/>
      <c r="G44" s="314"/>
      <c r="H44" s="314">
        <f t="shared" si="0"/>
        <v>0</v>
      </c>
      <c r="I44" s="487">
        <f t="shared" si="1"/>
        <v>0</v>
      </c>
    </row>
    <row r="45" spans="1:12" ht="66" x14ac:dyDescent="0.25">
      <c r="A45" s="480" t="s">
        <v>119</v>
      </c>
      <c r="B45" s="479" t="s">
        <v>1084</v>
      </c>
      <c r="C45" s="153" t="s">
        <v>884</v>
      </c>
      <c r="D45" s="478">
        <v>0.23</v>
      </c>
      <c r="E45" s="478"/>
      <c r="F45" s="478"/>
      <c r="G45" s="314"/>
      <c r="H45" s="314">
        <f t="shared" si="0"/>
        <v>0</v>
      </c>
      <c r="I45" s="487">
        <f t="shared" si="1"/>
        <v>0</v>
      </c>
    </row>
    <row r="46" spans="1:12" ht="66" x14ac:dyDescent="0.25">
      <c r="A46" s="480" t="s">
        <v>121</v>
      </c>
      <c r="B46" s="479" t="s">
        <v>1085</v>
      </c>
      <c r="C46" s="153" t="s">
        <v>884</v>
      </c>
      <c r="D46" s="478">
        <v>1.25</v>
      </c>
      <c r="E46" s="478"/>
      <c r="F46" s="478"/>
      <c r="G46" s="314"/>
      <c r="H46" s="314">
        <f t="shared" si="0"/>
        <v>0</v>
      </c>
      <c r="I46" s="487">
        <f t="shared" si="1"/>
        <v>0</v>
      </c>
    </row>
    <row r="47" spans="1:12" ht="27" customHeight="1" x14ac:dyDescent="0.25">
      <c r="A47" s="150" t="s">
        <v>122</v>
      </c>
      <c r="B47" s="151" t="s">
        <v>1087</v>
      </c>
      <c r="C47" s="153" t="s">
        <v>884</v>
      </c>
      <c r="D47" s="173">
        <v>7.0000000000000007E-2</v>
      </c>
      <c r="E47" s="173"/>
      <c r="F47" s="173"/>
      <c r="G47" s="486"/>
      <c r="H47" s="486">
        <f t="shared" si="0"/>
        <v>0</v>
      </c>
      <c r="I47" s="487">
        <f t="shared" si="1"/>
        <v>0</v>
      </c>
    </row>
    <row r="48" spans="1:12" s="472" customFormat="1" ht="22.5" customHeight="1" x14ac:dyDescent="0.3">
      <c r="A48" s="494"/>
      <c r="B48" s="490" t="s">
        <v>459</v>
      </c>
      <c r="C48" s="490"/>
      <c r="D48" s="495"/>
      <c r="E48" s="495"/>
      <c r="F48" s="495"/>
      <c r="G48" s="496"/>
      <c r="H48" s="496"/>
      <c r="I48" s="496"/>
      <c r="L48" s="473"/>
    </row>
    <row r="49" spans="1:22" s="476" customFormat="1" x14ac:dyDescent="0.25">
      <c r="A49" s="480" t="s">
        <v>123</v>
      </c>
      <c r="B49" s="479" t="s">
        <v>678</v>
      </c>
      <c r="C49" s="153" t="s">
        <v>620</v>
      </c>
      <c r="D49" s="478">
        <v>1</v>
      </c>
      <c r="E49" s="478"/>
      <c r="F49" s="478"/>
      <c r="G49" s="314">
        <f>D49*E49</f>
        <v>0</v>
      </c>
      <c r="H49" s="314"/>
      <c r="I49" s="314">
        <f>G49+H49</f>
        <v>0</v>
      </c>
      <c r="L49" s="477"/>
      <c r="M49" s="477"/>
    </row>
    <row r="50" spans="1:22" s="476" customFormat="1" ht="26.4" x14ac:dyDescent="0.25">
      <c r="A50" s="480" t="s">
        <v>131</v>
      </c>
      <c r="B50" s="479" t="s">
        <v>679</v>
      </c>
      <c r="C50" s="153" t="s">
        <v>620</v>
      </c>
      <c r="D50" s="478">
        <v>1</v>
      </c>
      <c r="E50" s="478"/>
      <c r="F50" s="478"/>
      <c r="G50" s="314">
        <f t="shared" ref="G50:G69" si="2">D50*E50</f>
        <v>0</v>
      </c>
      <c r="H50" s="314"/>
      <c r="I50" s="314">
        <f t="shared" ref="I50:I69" si="3">G50+H50</f>
        <v>0</v>
      </c>
      <c r="L50" s="477"/>
      <c r="M50" s="477"/>
    </row>
    <row r="51" spans="1:22" ht="115.5" customHeight="1" x14ac:dyDescent="0.25">
      <c r="A51" s="150" t="s">
        <v>134</v>
      </c>
      <c r="B51" s="151" t="s">
        <v>680</v>
      </c>
      <c r="C51" s="153" t="s">
        <v>620</v>
      </c>
      <c r="D51" s="173">
        <v>1</v>
      </c>
      <c r="E51" s="173"/>
      <c r="F51" s="173"/>
      <c r="G51" s="486">
        <f t="shared" si="2"/>
        <v>0</v>
      </c>
      <c r="H51" s="486"/>
      <c r="I51" s="486">
        <f t="shared" si="3"/>
        <v>0</v>
      </c>
      <c r="L51" s="23"/>
      <c r="M51" s="23"/>
    </row>
    <row r="52" spans="1:22" ht="110.25" customHeight="1" x14ac:dyDescent="0.25">
      <c r="A52" s="150" t="s">
        <v>138</v>
      </c>
      <c r="B52" s="151" t="s">
        <v>681</v>
      </c>
      <c r="C52" s="153" t="s">
        <v>620</v>
      </c>
      <c r="D52" s="173">
        <v>1</v>
      </c>
      <c r="E52" s="173"/>
      <c r="F52" s="173"/>
      <c r="G52" s="486">
        <f t="shared" si="2"/>
        <v>0</v>
      </c>
      <c r="H52" s="486"/>
      <c r="I52" s="486">
        <f t="shared" si="3"/>
        <v>0</v>
      </c>
      <c r="L52" s="23"/>
      <c r="M52" s="23"/>
    </row>
    <row r="53" spans="1:22" ht="79.2" x14ac:dyDescent="0.25">
      <c r="A53" s="150" t="s">
        <v>139</v>
      </c>
      <c r="B53" s="151" t="s">
        <v>682</v>
      </c>
      <c r="C53" s="153" t="s">
        <v>620</v>
      </c>
      <c r="D53" s="173">
        <v>1</v>
      </c>
      <c r="E53" s="173"/>
      <c r="F53" s="173"/>
      <c r="G53" s="486">
        <f t="shared" si="2"/>
        <v>0</v>
      </c>
      <c r="H53" s="486"/>
      <c r="I53" s="486">
        <f t="shared" si="3"/>
        <v>0</v>
      </c>
      <c r="L53" s="23"/>
      <c r="M53" s="23"/>
    </row>
    <row r="54" spans="1:22" ht="105.6" x14ac:dyDescent="0.25">
      <c r="A54" s="150" t="s">
        <v>142</v>
      </c>
      <c r="B54" s="151" t="s">
        <v>683</v>
      </c>
      <c r="C54" s="153" t="s">
        <v>620</v>
      </c>
      <c r="D54" s="173">
        <v>1</v>
      </c>
      <c r="E54" s="173"/>
      <c r="F54" s="173"/>
      <c r="G54" s="486">
        <f t="shared" si="2"/>
        <v>0</v>
      </c>
      <c r="H54" s="486"/>
      <c r="I54" s="486">
        <f t="shared" si="3"/>
        <v>0</v>
      </c>
      <c r="L54" s="23"/>
      <c r="M54" s="23"/>
    </row>
    <row r="55" spans="1:22" ht="105.6" x14ac:dyDescent="0.25">
      <c r="A55" s="150" t="s">
        <v>144</v>
      </c>
      <c r="B55" s="151" t="s">
        <v>684</v>
      </c>
      <c r="C55" s="153" t="s">
        <v>620</v>
      </c>
      <c r="D55" s="173">
        <v>1</v>
      </c>
      <c r="E55" s="173"/>
      <c r="F55" s="173"/>
      <c r="G55" s="486">
        <f t="shared" si="2"/>
        <v>0</v>
      </c>
      <c r="H55" s="486"/>
      <c r="I55" s="486">
        <f t="shared" si="3"/>
        <v>0</v>
      </c>
      <c r="L55" s="23"/>
      <c r="M55" s="23"/>
      <c r="V55" s="22">
        <f>182.835*100</f>
        <v>18283.5</v>
      </c>
    </row>
    <row r="56" spans="1:22" x14ac:dyDescent="0.25">
      <c r="A56" s="150" t="s">
        <v>146</v>
      </c>
      <c r="B56" s="151" t="s">
        <v>685</v>
      </c>
      <c r="C56" s="153" t="s">
        <v>620</v>
      </c>
      <c r="D56" s="173">
        <v>3</v>
      </c>
      <c r="E56" s="173"/>
      <c r="F56" s="173"/>
      <c r="G56" s="486">
        <f t="shared" si="2"/>
        <v>0</v>
      </c>
      <c r="H56" s="486"/>
      <c r="I56" s="486">
        <f t="shared" si="3"/>
        <v>0</v>
      </c>
      <c r="L56" s="23"/>
      <c r="M56" s="23"/>
    </row>
    <row r="57" spans="1:22" x14ac:dyDescent="0.25">
      <c r="A57" s="150" t="s">
        <v>151</v>
      </c>
      <c r="B57" s="151" t="s">
        <v>686</v>
      </c>
      <c r="C57" s="153" t="s">
        <v>620</v>
      </c>
      <c r="D57" s="173">
        <v>2</v>
      </c>
      <c r="E57" s="173"/>
      <c r="F57" s="173"/>
      <c r="G57" s="486">
        <f t="shared" si="2"/>
        <v>0</v>
      </c>
      <c r="H57" s="486"/>
      <c r="I57" s="486">
        <f t="shared" si="3"/>
        <v>0</v>
      </c>
      <c r="L57" s="23"/>
      <c r="M57" s="23"/>
    </row>
    <row r="58" spans="1:22" x14ac:dyDescent="0.25">
      <c r="A58" s="150" t="s">
        <v>152</v>
      </c>
      <c r="B58" s="151" t="s">
        <v>687</v>
      </c>
      <c r="C58" s="153" t="s">
        <v>620</v>
      </c>
      <c r="D58" s="173">
        <v>3</v>
      </c>
      <c r="E58" s="173"/>
      <c r="F58" s="173"/>
      <c r="G58" s="486">
        <f t="shared" si="2"/>
        <v>0</v>
      </c>
      <c r="H58" s="486"/>
      <c r="I58" s="486">
        <f t="shared" si="3"/>
        <v>0</v>
      </c>
      <c r="L58" s="23"/>
      <c r="M58" s="23"/>
    </row>
    <row r="59" spans="1:22" x14ac:dyDescent="0.25">
      <c r="A59" s="150" t="s">
        <v>153</v>
      </c>
      <c r="B59" s="151" t="s">
        <v>688</v>
      </c>
      <c r="C59" s="153" t="s">
        <v>620</v>
      </c>
      <c r="D59" s="173">
        <v>10</v>
      </c>
      <c r="E59" s="173"/>
      <c r="F59" s="173"/>
      <c r="G59" s="486">
        <f t="shared" si="2"/>
        <v>0</v>
      </c>
      <c r="H59" s="486"/>
      <c r="I59" s="486">
        <f t="shared" si="3"/>
        <v>0</v>
      </c>
      <c r="L59" s="23"/>
      <c r="M59" s="23"/>
    </row>
    <row r="60" spans="1:22" ht="36" customHeight="1" x14ac:dyDescent="0.25">
      <c r="A60" s="150" t="s">
        <v>154</v>
      </c>
      <c r="B60" s="151" t="s">
        <v>689</v>
      </c>
      <c r="C60" s="153" t="s">
        <v>620</v>
      </c>
      <c r="D60" s="173">
        <v>4</v>
      </c>
      <c r="E60" s="173"/>
      <c r="F60" s="173"/>
      <c r="G60" s="486">
        <f t="shared" si="2"/>
        <v>0</v>
      </c>
      <c r="H60" s="486"/>
      <c r="I60" s="486">
        <f t="shared" si="3"/>
        <v>0</v>
      </c>
      <c r="L60" s="23"/>
      <c r="M60" s="23"/>
    </row>
    <row r="61" spans="1:22" x14ac:dyDescent="0.25">
      <c r="A61" s="150" t="s">
        <v>155</v>
      </c>
      <c r="B61" s="151" t="s">
        <v>690</v>
      </c>
      <c r="C61" s="153" t="s">
        <v>620</v>
      </c>
      <c r="D61" s="173">
        <v>4</v>
      </c>
      <c r="E61" s="173"/>
      <c r="F61" s="173"/>
      <c r="G61" s="486">
        <f t="shared" si="2"/>
        <v>0</v>
      </c>
      <c r="H61" s="486"/>
      <c r="I61" s="486">
        <f t="shared" si="3"/>
        <v>0</v>
      </c>
      <c r="L61" s="23"/>
      <c r="M61" s="23"/>
    </row>
    <row r="62" spans="1:22" ht="26.4" x14ac:dyDescent="0.25">
      <c r="A62" s="150" t="s">
        <v>156</v>
      </c>
      <c r="B62" s="151" t="s">
        <v>691</v>
      </c>
      <c r="C62" s="153" t="s">
        <v>620</v>
      </c>
      <c r="D62" s="173">
        <v>1</v>
      </c>
      <c r="E62" s="173"/>
      <c r="F62" s="173"/>
      <c r="G62" s="486">
        <f t="shared" si="2"/>
        <v>0</v>
      </c>
      <c r="H62" s="486"/>
      <c r="I62" s="486">
        <f t="shared" si="3"/>
        <v>0</v>
      </c>
      <c r="L62" s="23"/>
      <c r="M62" s="23"/>
    </row>
    <row r="63" spans="1:22" ht="26.4" x14ac:dyDescent="0.25">
      <c r="A63" s="150" t="s">
        <v>158</v>
      </c>
      <c r="B63" s="151" t="s">
        <v>692</v>
      </c>
      <c r="C63" s="153" t="s">
        <v>620</v>
      </c>
      <c r="D63" s="173">
        <v>1</v>
      </c>
      <c r="E63" s="173"/>
      <c r="F63" s="173"/>
      <c r="G63" s="486">
        <f t="shared" si="2"/>
        <v>0</v>
      </c>
      <c r="H63" s="486"/>
      <c r="I63" s="486">
        <f t="shared" si="3"/>
        <v>0</v>
      </c>
      <c r="L63" s="23"/>
      <c r="M63" s="23"/>
    </row>
    <row r="64" spans="1:22" ht="26.4" x14ac:dyDescent="0.25">
      <c r="A64" s="150" t="s">
        <v>159</v>
      </c>
      <c r="B64" s="151" t="s">
        <v>693</v>
      </c>
      <c r="C64" s="153" t="s">
        <v>620</v>
      </c>
      <c r="D64" s="173">
        <v>24</v>
      </c>
      <c r="E64" s="173"/>
      <c r="F64" s="173"/>
      <c r="G64" s="486">
        <f t="shared" si="2"/>
        <v>0</v>
      </c>
      <c r="H64" s="486"/>
      <c r="I64" s="486">
        <f t="shared" si="3"/>
        <v>0</v>
      </c>
      <c r="L64" s="23"/>
      <c r="M64" s="23"/>
    </row>
    <row r="65" spans="1:13" x14ac:dyDescent="0.25">
      <c r="A65" s="150" t="s">
        <v>160</v>
      </c>
      <c r="B65" s="151" t="s">
        <v>694</v>
      </c>
      <c r="C65" s="153" t="s">
        <v>620</v>
      </c>
      <c r="D65" s="173">
        <v>10</v>
      </c>
      <c r="E65" s="173"/>
      <c r="F65" s="173"/>
      <c r="G65" s="486">
        <f t="shared" si="2"/>
        <v>0</v>
      </c>
      <c r="H65" s="486"/>
      <c r="I65" s="486">
        <f t="shared" si="3"/>
        <v>0</v>
      </c>
      <c r="L65" s="23"/>
      <c r="M65" s="23"/>
    </row>
    <row r="66" spans="1:13" x14ac:dyDescent="0.25">
      <c r="A66" s="150" t="s">
        <v>161</v>
      </c>
      <c r="B66" s="151" t="s">
        <v>695</v>
      </c>
      <c r="C66" s="153" t="s">
        <v>620</v>
      </c>
      <c r="D66" s="173">
        <v>1</v>
      </c>
      <c r="E66" s="173"/>
      <c r="F66" s="173"/>
      <c r="G66" s="486">
        <f t="shared" si="2"/>
        <v>0</v>
      </c>
      <c r="H66" s="486"/>
      <c r="I66" s="486">
        <f t="shared" si="3"/>
        <v>0</v>
      </c>
      <c r="L66" s="23"/>
      <c r="M66" s="23"/>
    </row>
    <row r="67" spans="1:13" ht="21" customHeight="1" x14ac:dyDescent="0.25">
      <c r="A67" s="150" t="s">
        <v>162</v>
      </c>
      <c r="B67" s="151" t="s">
        <v>696</v>
      </c>
      <c r="C67" s="153" t="s">
        <v>620</v>
      </c>
      <c r="D67" s="173">
        <v>1</v>
      </c>
      <c r="E67" s="173"/>
      <c r="F67" s="173"/>
      <c r="G67" s="486">
        <f t="shared" si="2"/>
        <v>0</v>
      </c>
      <c r="H67" s="486"/>
      <c r="I67" s="486">
        <f t="shared" si="3"/>
        <v>0</v>
      </c>
      <c r="L67" s="23"/>
      <c r="M67" s="23"/>
    </row>
    <row r="68" spans="1:13" ht="26.4" x14ac:dyDescent="0.25">
      <c r="A68" s="150" t="s">
        <v>164</v>
      </c>
      <c r="B68" s="151" t="s">
        <v>697</v>
      </c>
      <c r="C68" s="153" t="s">
        <v>620</v>
      </c>
      <c r="D68" s="173">
        <v>2</v>
      </c>
      <c r="E68" s="173"/>
      <c r="F68" s="173"/>
      <c r="G68" s="486">
        <f t="shared" si="2"/>
        <v>0</v>
      </c>
      <c r="H68" s="486"/>
      <c r="I68" s="486">
        <f t="shared" si="3"/>
        <v>0</v>
      </c>
      <c r="L68" s="23"/>
      <c r="M68" s="23"/>
    </row>
    <row r="69" spans="1:13" x14ac:dyDescent="0.25">
      <c r="A69" s="150" t="s">
        <v>165</v>
      </c>
      <c r="B69" s="151" t="s">
        <v>698</v>
      </c>
      <c r="C69" s="153" t="s">
        <v>620</v>
      </c>
      <c r="D69" s="173">
        <v>2</v>
      </c>
      <c r="E69" s="173"/>
      <c r="F69" s="173"/>
      <c r="G69" s="486">
        <f t="shared" si="2"/>
        <v>0</v>
      </c>
      <c r="H69" s="486"/>
      <c r="I69" s="486">
        <f t="shared" si="3"/>
        <v>0</v>
      </c>
      <c r="L69" s="23"/>
      <c r="M69" s="23"/>
    </row>
    <row r="70" spans="1:13" s="472" customFormat="1" ht="12.75" customHeight="1" x14ac:dyDescent="0.3">
      <c r="A70" s="494"/>
      <c r="B70" s="490" t="s">
        <v>666</v>
      </c>
      <c r="C70" s="490"/>
      <c r="D70" s="495"/>
      <c r="E70" s="495"/>
      <c r="F70" s="495"/>
      <c r="G70" s="496"/>
      <c r="H70" s="496"/>
      <c r="I70" s="496"/>
      <c r="L70" s="473"/>
    </row>
    <row r="71" spans="1:13" ht="132" x14ac:dyDescent="0.25">
      <c r="A71" s="150" t="s">
        <v>166</v>
      </c>
      <c r="B71" s="151" t="s">
        <v>699</v>
      </c>
      <c r="C71" s="149" t="s">
        <v>620</v>
      </c>
      <c r="D71" s="173">
        <v>1</v>
      </c>
      <c r="E71" s="173"/>
      <c r="F71" s="173"/>
      <c r="G71" s="486">
        <f t="shared" ref="G71:G111" si="4">D71*E71</f>
        <v>0</v>
      </c>
      <c r="H71" s="486"/>
      <c r="I71" s="486">
        <f t="shared" ref="I71:I111" si="5">G71+H71</f>
        <v>0</v>
      </c>
      <c r="L71" s="23"/>
    </row>
    <row r="72" spans="1:13" ht="118.8" x14ac:dyDescent="0.25">
      <c r="A72" s="150" t="s">
        <v>167</v>
      </c>
      <c r="B72" s="151" t="s">
        <v>700</v>
      </c>
      <c r="C72" s="149" t="s">
        <v>620</v>
      </c>
      <c r="D72" s="173">
        <v>1</v>
      </c>
      <c r="E72" s="173"/>
      <c r="F72" s="173"/>
      <c r="G72" s="486">
        <f t="shared" si="4"/>
        <v>0</v>
      </c>
      <c r="H72" s="486"/>
      <c r="I72" s="486">
        <f t="shared" si="5"/>
        <v>0</v>
      </c>
      <c r="L72" s="23"/>
    </row>
    <row r="73" spans="1:13" ht="118.8" x14ac:dyDescent="0.25">
      <c r="A73" s="150" t="s">
        <v>168</v>
      </c>
      <c r="B73" s="151" t="s">
        <v>701</v>
      </c>
      <c r="C73" s="149" t="s">
        <v>620</v>
      </c>
      <c r="D73" s="173">
        <v>1</v>
      </c>
      <c r="E73" s="173"/>
      <c r="F73" s="173"/>
      <c r="G73" s="486">
        <f t="shared" si="4"/>
        <v>0</v>
      </c>
      <c r="H73" s="486"/>
      <c r="I73" s="486">
        <f t="shared" si="5"/>
        <v>0</v>
      </c>
      <c r="L73" s="23"/>
    </row>
    <row r="74" spans="1:13" ht="105.6" x14ac:dyDescent="0.25">
      <c r="A74" s="150" t="s">
        <v>169</v>
      </c>
      <c r="B74" s="151" t="s">
        <v>702</v>
      </c>
      <c r="C74" s="149" t="s">
        <v>620</v>
      </c>
      <c r="D74" s="173">
        <v>1</v>
      </c>
      <c r="E74" s="173"/>
      <c r="F74" s="173"/>
      <c r="G74" s="486">
        <f t="shared" si="4"/>
        <v>0</v>
      </c>
      <c r="H74" s="486"/>
      <c r="I74" s="486">
        <f t="shared" si="5"/>
        <v>0</v>
      </c>
      <c r="L74" s="23"/>
    </row>
    <row r="75" spans="1:13" ht="79.2" x14ac:dyDescent="0.25">
      <c r="A75" s="150" t="s">
        <v>185</v>
      </c>
      <c r="B75" s="151" t="s">
        <v>703</v>
      </c>
      <c r="C75" s="149" t="s">
        <v>620</v>
      </c>
      <c r="D75" s="173">
        <v>1</v>
      </c>
      <c r="E75" s="173"/>
      <c r="F75" s="173"/>
      <c r="G75" s="486">
        <f t="shared" si="4"/>
        <v>0</v>
      </c>
      <c r="H75" s="486"/>
      <c r="I75" s="486">
        <f t="shared" si="5"/>
        <v>0</v>
      </c>
      <c r="L75" s="23"/>
    </row>
    <row r="76" spans="1:13" ht="66" x14ac:dyDescent="0.25">
      <c r="A76" s="150" t="s">
        <v>187</v>
      </c>
      <c r="B76" s="151" t="s">
        <v>704</v>
      </c>
      <c r="C76" s="149" t="s">
        <v>620</v>
      </c>
      <c r="D76" s="173">
        <v>1</v>
      </c>
      <c r="E76" s="173"/>
      <c r="F76" s="173"/>
      <c r="G76" s="486">
        <f t="shared" si="4"/>
        <v>0</v>
      </c>
      <c r="H76" s="486"/>
      <c r="I76" s="486">
        <f t="shared" si="5"/>
        <v>0</v>
      </c>
      <c r="L76" s="23"/>
    </row>
    <row r="77" spans="1:13" ht="26.4" x14ac:dyDescent="0.25">
      <c r="A77" s="150" t="s">
        <v>189</v>
      </c>
      <c r="B77" s="479" t="s">
        <v>705</v>
      </c>
      <c r="C77" s="149" t="s">
        <v>620</v>
      </c>
      <c r="D77" s="173">
        <v>9</v>
      </c>
      <c r="E77" s="173"/>
      <c r="F77" s="173"/>
      <c r="G77" s="486">
        <f t="shared" si="4"/>
        <v>0</v>
      </c>
      <c r="H77" s="486"/>
      <c r="I77" s="486">
        <f t="shared" si="5"/>
        <v>0</v>
      </c>
      <c r="L77" s="23"/>
    </row>
    <row r="78" spans="1:13" ht="24" customHeight="1" x14ac:dyDescent="0.25">
      <c r="A78" s="150" t="s">
        <v>190</v>
      </c>
      <c r="B78" s="151" t="s">
        <v>706</v>
      </c>
      <c r="C78" s="149" t="s">
        <v>620</v>
      </c>
      <c r="D78" s="173">
        <v>1</v>
      </c>
      <c r="E78" s="173"/>
      <c r="F78" s="173"/>
      <c r="G78" s="486">
        <f t="shared" si="4"/>
        <v>0</v>
      </c>
      <c r="H78" s="486"/>
      <c r="I78" s="486">
        <f t="shared" si="5"/>
        <v>0</v>
      </c>
      <c r="L78" s="23"/>
    </row>
    <row r="79" spans="1:13" ht="27" customHeight="1" x14ac:dyDescent="0.25">
      <c r="A79" s="150" t="s">
        <v>191</v>
      </c>
      <c r="B79" s="151" t="s">
        <v>707</v>
      </c>
      <c r="C79" s="149" t="s">
        <v>620</v>
      </c>
      <c r="D79" s="173">
        <v>2</v>
      </c>
      <c r="E79" s="173"/>
      <c r="F79" s="173"/>
      <c r="G79" s="486">
        <f t="shared" si="4"/>
        <v>0</v>
      </c>
      <c r="H79" s="486"/>
      <c r="I79" s="486">
        <f t="shared" si="5"/>
        <v>0</v>
      </c>
      <c r="L79" s="23"/>
    </row>
    <row r="80" spans="1:13" ht="32.25" customHeight="1" x14ac:dyDescent="0.25">
      <c r="A80" s="150" t="s">
        <v>192</v>
      </c>
      <c r="B80" s="151" t="s">
        <v>708</v>
      </c>
      <c r="C80" s="149" t="s">
        <v>620</v>
      </c>
      <c r="D80" s="173">
        <v>1</v>
      </c>
      <c r="E80" s="173"/>
      <c r="F80" s="173"/>
      <c r="G80" s="486">
        <f t="shared" si="4"/>
        <v>0</v>
      </c>
      <c r="H80" s="486"/>
      <c r="I80" s="486">
        <f t="shared" si="5"/>
        <v>0</v>
      </c>
      <c r="L80" s="23"/>
    </row>
    <row r="81" spans="1:14" ht="52.8" x14ac:dyDescent="0.25">
      <c r="A81" s="150" t="s">
        <v>193</v>
      </c>
      <c r="B81" s="151" t="s">
        <v>709</v>
      </c>
      <c r="C81" s="149" t="s">
        <v>620</v>
      </c>
      <c r="D81" s="173">
        <v>12</v>
      </c>
      <c r="E81" s="173"/>
      <c r="F81" s="173"/>
      <c r="G81" s="486">
        <f t="shared" si="4"/>
        <v>0</v>
      </c>
      <c r="H81" s="486"/>
      <c r="I81" s="486">
        <f t="shared" si="5"/>
        <v>0</v>
      </c>
      <c r="L81" s="23"/>
    </row>
    <row r="82" spans="1:14" ht="53.25" customHeight="1" x14ac:dyDescent="0.25">
      <c r="A82" s="150" t="s">
        <v>194</v>
      </c>
      <c r="B82" s="151" t="s">
        <v>710</v>
      </c>
      <c r="C82" s="149" t="s">
        <v>620</v>
      </c>
      <c r="D82" s="173">
        <v>12</v>
      </c>
      <c r="E82" s="173"/>
      <c r="F82" s="173"/>
      <c r="G82" s="486">
        <f t="shared" si="4"/>
        <v>0</v>
      </c>
      <c r="H82" s="486"/>
      <c r="I82" s="486">
        <f t="shared" si="5"/>
        <v>0</v>
      </c>
      <c r="L82" s="23"/>
    </row>
    <row r="83" spans="1:14" ht="72.75" customHeight="1" x14ac:dyDescent="0.25">
      <c r="A83" s="150" t="s">
        <v>170</v>
      </c>
      <c r="B83" s="151" t="s">
        <v>711</v>
      </c>
      <c r="C83" s="149" t="s">
        <v>622</v>
      </c>
      <c r="D83" s="478">
        <v>1110</v>
      </c>
      <c r="E83" s="478"/>
      <c r="F83" s="478"/>
      <c r="G83" s="314">
        <f t="shared" si="4"/>
        <v>0</v>
      </c>
      <c r="H83" s="486"/>
      <c r="I83" s="486">
        <f t="shared" si="5"/>
        <v>0</v>
      </c>
      <c r="L83" s="23"/>
      <c r="N83" s="23"/>
    </row>
    <row r="84" spans="1:14" ht="84.75" customHeight="1" x14ac:dyDescent="0.25">
      <c r="A84" s="150" t="s">
        <v>174</v>
      </c>
      <c r="B84" s="151" t="s">
        <v>712</v>
      </c>
      <c r="C84" s="149" t="s">
        <v>622</v>
      </c>
      <c r="D84" s="478">
        <v>1870</v>
      </c>
      <c r="E84" s="478"/>
      <c r="F84" s="478"/>
      <c r="G84" s="314">
        <f t="shared" si="4"/>
        <v>0</v>
      </c>
      <c r="H84" s="486"/>
      <c r="I84" s="486">
        <f t="shared" si="5"/>
        <v>0</v>
      </c>
      <c r="L84" s="23"/>
      <c r="N84" s="23"/>
    </row>
    <row r="85" spans="1:14" ht="85.5" customHeight="1" x14ac:dyDescent="0.25">
      <c r="A85" s="150" t="s">
        <v>176</v>
      </c>
      <c r="B85" s="151" t="s">
        <v>713</v>
      </c>
      <c r="C85" s="149" t="s">
        <v>622</v>
      </c>
      <c r="D85" s="478">
        <v>370</v>
      </c>
      <c r="E85" s="478"/>
      <c r="F85" s="478"/>
      <c r="G85" s="314">
        <f t="shared" si="4"/>
        <v>0</v>
      </c>
      <c r="H85" s="486"/>
      <c r="I85" s="486">
        <f t="shared" si="5"/>
        <v>0</v>
      </c>
      <c r="L85" s="23"/>
      <c r="N85" s="23"/>
    </row>
    <row r="86" spans="1:14" ht="96.75" customHeight="1" x14ac:dyDescent="0.25">
      <c r="A86" s="150" t="s">
        <v>179</v>
      </c>
      <c r="B86" s="151" t="s">
        <v>714</v>
      </c>
      <c r="C86" s="149" t="s">
        <v>622</v>
      </c>
      <c r="D86" s="478">
        <v>300</v>
      </c>
      <c r="E86" s="478"/>
      <c r="F86" s="478"/>
      <c r="G86" s="314">
        <f t="shared" si="4"/>
        <v>0</v>
      </c>
      <c r="H86" s="486"/>
      <c r="I86" s="486">
        <f t="shared" si="5"/>
        <v>0</v>
      </c>
      <c r="L86" s="23"/>
      <c r="N86" s="23"/>
    </row>
    <row r="87" spans="1:14" ht="52.8" x14ac:dyDescent="0.25">
      <c r="A87" s="150" t="s">
        <v>181</v>
      </c>
      <c r="B87" s="151" t="s">
        <v>715</v>
      </c>
      <c r="C87" s="149" t="s">
        <v>622</v>
      </c>
      <c r="D87" s="478">
        <v>10</v>
      </c>
      <c r="E87" s="478"/>
      <c r="F87" s="478"/>
      <c r="G87" s="314">
        <f t="shared" si="4"/>
        <v>0</v>
      </c>
      <c r="H87" s="486"/>
      <c r="I87" s="486">
        <f t="shared" si="5"/>
        <v>0</v>
      </c>
      <c r="L87" s="23"/>
      <c r="N87" s="23"/>
    </row>
    <row r="88" spans="1:14" ht="52.8" x14ac:dyDescent="0.25">
      <c r="A88" s="150" t="s">
        <v>182</v>
      </c>
      <c r="B88" s="151" t="s">
        <v>716</v>
      </c>
      <c r="C88" s="149" t="s">
        <v>622</v>
      </c>
      <c r="D88" s="478">
        <v>130</v>
      </c>
      <c r="E88" s="478"/>
      <c r="F88" s="478"/>
      <c r="G88" s="314">
        <f t="shared" si="4"/>
        <v>0</v>
      </c>
      <c r="H88" s="486"/>
      <c r="I88" s="486">
        <f t="shared" si="5"/>
        <v>0</v>
      </c>
      <c r="L88" s="23"/>
      <c r="N88" s="23"/>
    </row>
    <row r="89" spans="1:14" x14ac:dyDescent="0.25">
      <c r="A89" s="150" t="s">
        <v>183</v>
      </c>
      <c r="B89" s="151" t="s">
        <v>717</v>
      </c>
      <c r="C89" s="149" t="s">
        <v>622</v>
      </c>
      <c r="D89" s="478">
        <v>1320</v>
      </c>
      <c r="E89" s="478"/>
      <c r="F89" s="478"/>
      <c r="G89" s="314">
        <f t="shared" si="4"/>
        <v>0</v>
      </c>
      <c r="H89" s="486"/>
      <c r="I89" s="486">
        <f t="shared" si="5"/>
        <v>0</v>
      </c>
      <c r="L89" s="23"/>
      <c r="N89" s="23"/>
    </row>
    <row r="90" spans="1:14" x14ac:dyDescent="0.25">
      <c r="A90" s="150" t="s">
        <v>184</v>
      </c>
      <c r="B90" s="151" t="s">
        <v>718</v>
      </c>
      <c r="C90" s="149" t="s">
        <v>622</v>
      </c>
      <c r="D90" s="478">
        <v>6660</v>
      </c>
      <c r="E90" s="478"/>
      <c r="F90" s="478"/>
      <c r="G90" s="314">
        <f t="shared" si="4"/>
        <v>0</v>
      </c>
      <c r="H90" s="486"/>
      <c r="I90" s="486">
        <f t="shared" si="5"/>
        <v>0</v>
      </c>
      <c r="L90" s="23"/>
      <c r="N90" s="23"/>
    </row>
    <row r="91" spans="1:14" x14ac:dyDescent="0.25">
      <c r="A91" s="150" t="s">
        <v>197</v>
      </c>
      <c r="B91" s="151" t="s">
        <v>719</v>
      </c>
      <c r="C91" s="149" t="s">
        <v>622</v>
      </c>
      <c r="D91" s="478">
        <v>30</v>
      </c>
      <c r="E91" s="478"/>
      <c r="F91" s="478"/>
      <c r="G91" s="314">
        <f t="shared" si="4"/>
        <v>0</v>
      </c>
      <c r="H91" s="486"/>
      <c r="I91" s="486">
        <f t="shared" si="5"/>
        <v>0</v>
      </c>
      <c r="L91" s="23"/>
      <c r="N91" s="23"/>
    </row>
    <row r="92" spans="1:14" x14ac:dyDescent="0.25">
      <c r="A92" s="150" t="s">
        <v>198</v>
      </c>
      <c r="B92" s="151" t="s">
        <v>720</v>
      </c>
      <c r="C92" s="149" t="s">
        <v>622</v>
      </c>
      <c r="D92" s="478">
        <v>5840</v>
      </c>
      <c r="E92" s="478"/>
      <c r="F92" s="478"/>
      <c r="G92" s="314">
        <f t="shared" si="4"/>
        <v>0</v>
      </c>
      <c r="H92" s="486"/>
      <c r="I92" s="486">
        <f t="shared" si="5"/>
        <v>0</v>
      </c>
      <c r="L92" s="23"/>
      <c r="N92" s="23"/>
    </row>
    <row r="93" spans="1:14" x14ac:dyDescent="0.25">
      <c r="A93" s="150" t="s">
        <v>199</v>
      </c>
      <c r="B93" s="151" t="s">
        <v>721</v>
      </c>
      <c r="C93" s="149" t="s">
        <v>622</v>
      </c>
      <c r="D93" s="478">
        <v>260</v>
      </c>
      <c r="E93" s="478"/>
      <c r="F93" s="478"/>
      <c r="G93" s="314">
        <f t="shared" si="4"/>
        <v>0</v>
      </c>
      <c r="H93" s="486"/>
      <c r="I93" s="486">
        <f t="shared" si="5"/>
        <v>0</v>
      </c>
      <c r="L93" s="23"/>
      <c r="N93" s="23"/>
    </row>
    <row r="94" spans="1:14" x14ac:dyDescent="0.25">
      <c r="A94" s="150" t="s">
        <v>201</v>
      </c>
      <c r="B94" s="151" t="s">
        <v>722</v>
      </c>
      <c r="C94" s="149" t="s">
        <v>622</v>
      </c>
      <c r="D94" s="478">
        <v>250</v>
      </c>
      <c r="E94" s="478"/>
      <c r="F94" s="478"/>
      <c r="G94" s="314">
        <f t="shared" si="4"/>
        <v>0</v>
      </c>
      <c r="H94" s="486"/>
      <c r="I94" s="486">
        <f t="shared" si="5"/>
        <v>0</v>
      </c>
      <c r="L94" s="23"/>
      <c r="N94" s="23"/>
    </row>
    <row r="95" spans="1:14" x14ac:dyDescent="0.25">
      <c r="A95" s="150" t="s">
        <v>202</v>
      </c>
      <c r="B95" s="151" t="s">
        <v>723</v>
      </c>
      <c r="C95" s="149" t="s">
        <v>622</v>
      </c>
      <c r="D95" s="478">
        <v>380</v>
      </c>
      <c r="E95" s="478"/>
      <c r="F95" s="478"/>
      <c r="G95" s="314">
        <f t="shared" si="4"/>
        <v>0</v>
      </c>
      <c r="H95" s="486"/>
      <c r="I95" s="486">
        <f t="shared" si="5"/>
        <v>0</v>
      </c>
      <c r="L95" s="23"/>
      <c r="N95" s="23"/>
    </row>
    <row r="96" spans="1:14" x14ac:dyDescent="0.25">
      <c r="A96" s="150" t="s">
        <v>203</v>
      </c>
      <c r="B96" s="151" t="s">
        <v>724</v>
      </c>
      <c r="C96" s="149" t="s">
        <v>622</v>
      </c>
      <c r="D96" s="478">
        <v>100</v>
      </c>
      <c r="E96" s="478"/>
      <c r="F96" s="478"/>
      <c r="G96" s="314">
        <f t="shared" si="4"/>
        <v>0</v>
      </c>
      <c r="H96" s="486"/>
      <c r="I96" s="486">
        <f t="shared" si="5"/>
        <v>0</v>
      </c>
      <c r="L96" s="23"/>
      <c r="N96" s="23"/>
    </row>
    <row r="97" spans="1:14" x14ac:dyDescent="0.25">
      <c r="A97" s="150" t="s">
        <v>204</v>
      </c>
      <c r="B97" s="151" t="s">
        <v>725</v>
      </c>
      <c r="C97" s="149" t="s">
        <v>622</v>
      </c>
      <c r="D97" s="478">
        <v>30</v>
      </c>
      <c r="E97" s="478"/>
      <c r="F97" s="478"/>
      <c r="G97" s="314">
        <f t="shared" si="4"/>
        <v>0</v>
      </c>
      <c r="H97" s="486"/>
      <c r="I97" s="486">
        <f t="shared" si="5"/>
        <v>0</v>
      </c>
      <c r="L97" s="23"/>
      <c r="N97" s="23"/>
    </row>
    <row r="98" spans="1:14" ht="66" x14ac:dyDescent="0.25">
      <c r="A98" s="150" t="s">
        <v>206</v>
      </c>
      <c r="B98" s="151" t="s">
        <v>726</v>
      </c>
      <c r="C98" s="149" t="s">
        <v>622</v>
      </c>
      <c r="D98" s="478">
        <v>414</v>
      </c>
      <c r="E98" s="478"/>
      <c r="F98" s="478"/>
      <c r="G98" s="314">
        <f t="shared" si="4"/>
        <v>0</v>
      </c>
      <c r="H98" s="486"/>
      <c r="I98" s="486">
        <f t="shared" si="5"/>
        <v>0</v>
      </c>
      <c r="L98" s="23"/>
    </row>
    <row r="99" spans="1:14" ht="66" x14ac:dyDescent="0.25">
      <c r="A99" s="150" t="s">
        <v>208</v>
      </c>
      <c r="B99" s="151" t="s">
        <v>727</v>
      </c>
      <c r="C99" s="149" t="s">
        <v>622</v>
      </c>
      <c r="D99" s="478">
        <v>566</v>
      </c>
      <c r="E99" s="478"/>
      <c r="F99" s="478"/>
      <c r="G99" s="314">
        <f t="shared" si="4"/>
        <v>0</v>
      </c>
      <c r="H99" s="486"/>
      <c r="I99" s="486">
        <f t="shared" si="5"/>
        <v>0</v>
      </c>
      <c r="L99" s="23"/>
    </row>
    <row r="100" spans="1:14" ht="66" x14ac:dyDescent="0.25">
      <c r="A100" s="150" t="s">
        <v>211</v>
      </c>
      <c r="B100" s="151" t="s">
        <v>728</v>
      </c>
      <c r="C100" s="149" t="s">
        <v>622</v>
      </c>
      <c r="D100" s="478">
        <v>58</v>
      </c>
      <c r="E100" s="478"/>
      <c r="F100" s="478"/>
      <c r="G100" s="314">
        <f t="shared" si="4"/>
        <v>0</v>
      </c>
      <c r="H100" s="486"/>
      <c r="I100" s="486">
        <f t="shared" si="5"/>
        <v>0</v>
      </c>
      <c r="L100" s="23"/>
    </row>
    <row r="101" spans="1:14" ht="26.4" x14ac:dyDescent="0.25">
      <c r="A101" s="150" t="s">
        <v>212</v>
      </c>
      <c r="B101" s="151" t="s">
        <v>729</v>
      </c>
      <c r="C101" s="149" t="s">
        <v>620</v>
      </c>
      <c r="D101" s="173">
        <v>87</v>
      </c>
      <c r="E101" s="173"/>
      <c r="F101" s="173"/>
      <c r="G101" s="486">
        <f t="shared" si="4"/>
        <v>0</v>
      </c>
      <c r="H101" s="486"/>
      <c r="I101" s="486">
        <f t="shared" si="5"/>
        <v>0</v>
      </c>
      <c r="L101" s="23"/>
    </row>
    <row r="102" spans="1:14" ht="26.4" x14ac:dyDescent="0.25">
      <c r="A102" s="150" t="s">
        <v>213</v>
      </c>
      <c r="B102" s="151" t="s">
        <v>730</v>
      </c>
      <c r="C102" s="149" t="s">
        <v>620</v>
      </c>
      <c r="D102" s="173">
        <v>9</v>
      </c>
      <c r="E102" s="173"/>
      <c r="F102" s="173"/>
      <c r="G102" s="486">
        <f t="shared" si="4"/>
        <v>0</v>
      </c>
      <c r="H102" s="486"/>
      <c r="I102" s="486">
        <f t="shared" si="5"/>
        <v>0</v>
      </c>
      <c r="L102" s="23"/>
    </row>
    <row r="103" spans="1:14" x14ac:dyDescent="0.25">
      <c r="A103" s="150" t="s">
        <v>214</v>
      </c>
      <c r="B103" s="151" t="s">
        <v>731</v>
      </c>
      <c r="C103" s="149" t="s">
        <v>620</v>
      </c>
      <c r="D103" s="173">
        <v>7</v>
      </c>
      <c r="E103" s="173"/>
      <c r="F103" s="173"/>
      <c r="G103" s="486">
        <f t="shared" si="4"/>
        <v>0</v>
      </c>
      <c r="H103" s="486"/>
      <c r="I103" s="486">
        <f t="shared" si="5"/>
        <v>0</v>
      </c>
      <c r="L103" s="23"/>
    </row>
    <row r="104" spans="1:14" ht="26.4" x14ac:dyDescent="0.25">
      <c r="A104" s="150" t="s">
        <v>215</v>
      </c>
      <c r="B104" s="151" t="s">
        <v>732</v>
      </c>
      <c r="C104" s="149" t="s">
        <v>620</v>
      </c>
      <c r="D104" s="173">
        <v>111</v>
      </c>
      <c r="E104" s="173"/>
      <c r="F104" s="173"/>
      <c r="G104" s="486">
        <f t="shared" si="4"/>
        <v>0</v>
      </c>
      <c r="H104" s="486"/>
      <c r="I104" s="486">
        <f t="shared" si="5"/>
        <v>0</v>
      </c>
      <c r="L104" s="23"/>
    </row>
    <row r="105" spans="1:14" ht="26.4" x14ac:dyDescent="0.25">
      <c r="A105" s="150" t="s">
        <v>218</v>
      </c>
      <c r="B105" s="151" t="s">
        <v>733</v>
      </c>
      <c r="C105" s="149" t="s">
        <v>620</v>
      </c>
      <c r="D105" s="173">
        <v>12</v>
      </c>
      <c r="E105" s="173"/>
      <c r="F105" s="173"/>
      <c r="G105" s="486">
        <f t="shared" si="4"/>
        <v>0</v>
      </c>
      <c r="H105" s="486"/>
      <c r="I105" s="486">
        <f t="shared" si="5"/>
        <v>0</v>
      </c>
      <c r="L105" s="23"/>
    </row>
    <row r="106" spans="1:14" x14ac:dyDescent="0.25">
      <c r="A106" s="150" t="s">
        <v>220</v>
      </c>
      <c r="B106" s="151" t="s">
        <v>734</v>
      </c>
      <c r="C106" s="149" t="s">
        <v>620</v>
      </c>
      <c r="D106" s="173">
        <v>14</v>
      </c>
      <c r="E106" s="173"/>
      <c r="F106" s="173"/>
      <c r="G106" s="486">
        <f t="shared" si="4"/>
        <v>0</v>
      </c>
      <c r="H106" s="486"/>
      <c r="I106" s="486">
        <f t="shared" si="5"/>
        <v>0</v>
      </c>
      <c r="L106" s="23"/>
    </row>
    <row r="107" spans="1:14" x14ac:dyDescent="0.25">
      <c r="A107" s="150" t="s">
        <v>221</v>
      </c>
      <c r="B107" s="151" t="s">
        <v>735</v>
      </c>
      <c r="C107" s="149" t="s">
        <v>620</v>
      </c>
      <c r="D107" s="173">
        <v>2</v>
      </c>
      <c r="E107" s="173"/>
      <c r="F107" s="173"/>
      <c r="G107" s="486">
        <f t="shared" si="4"/>
        <v>0</v>
      </c>
      <c r="H107" s="486"/>
      <c r="I107" s="486">
        <f t="shared" si="5"/>
        <v>0</v>
      </c>
      <c r="L107" s="23"/>
    </row>
    <row r="108" spans="1:14" ht="26.4" x14ac:dyDescent="0.25">
      <c r="A108" s="150" t="s">
        <v>222</v>
      </c>
      <c r="B108" s="151" t="s">
        <v>736</v>
      </c>
      <c r="C108" s="149" t="s">
        <v>620</v>
      </c>
      <c r="D108" s="173">
        <v>840</v>
      </c>
      <c r="E108" s="173"/>
      <c r="F108" s="173"/>
      <c r="G108" s="486">
        <f t="shared" si="4"/>
        <v>0</v>
      </c>
      <c r="H108" s="486"/>
      <c r="I108" s="486">
        <f t="shared" si="5"/>
        <v>0</v>
      </c>
      <c r="L108" s="23"/>
    </row>
    <row r="109" spans="1:14" ht="26.4" x14ac:dyDescent="0.25">
      <c r="A109" s="150" t="s">
        <v>223</v>
      </c>
      <c r="B109" s="151" t="s">
        <v>737</v>
      </c>
      <c r="C109" s="149" t="s">
        <v>620</v>
      </c>
      <c r="D109" s="173">
        <v>25</v>
      </c>
      <c r="E109" s="173"/>
      <c r="F109" s="173"/>
      <c r="G109" s="486">
        <f t="shared" si="4"/>
        <v>0</v>
      </c>
      <c r="H109" s="486"/>
      <c r="I109" s="486">
        <f t="shared" si="5"/>
        <v>0</v>
      </c>
      <c r="L109" s="23"/>
    </row>
    <row r="110" spans="1:14" x14ac:dyDescent="0.25">
      <c r="A110" s="150" t="s">
        <v>224</v>
      </c>
      <c r="B110" s="151" t="s">
        <v>738</v>
      </c>
      <c r="C110" s="149" t="s">
        <v>620</v>
      </c>
      <c r="D110" s="173">
        <v>20</v>
      </c>
      <c r="E110" s="173"/>
      <c r="F110" s="173"/>
      <c r="G110" s="486">
        <f t="shared" si="4"/>
        <v>0</v>
      </c>
      <c r="H110" s="486"/>
      <c r="I110" s="486">
        <f t="shared" si="5"/>
        <v>0</v>
      </c>
      <c r="L110" s="23"/>
    </row>
    <row r="111" spans="1:14" x14ac:dyDescent="0.25">
      <c r="A111" s="150" t="s">
        <v>226</v>
      </c>
      <c r="B111" s="151" t="s">
        <v>739</v>
      </c>
      <c r="C111" s="149" t="s">
        <v>620</v>
      </c>
      <c r="D111" s="173">
        <v>24</v>
      </c>
      <c r="E111" s="173"/>
      <c r="F111" s="173"/>
      <c r="G111" s="486">
        <f t="shared" si="4"/>
        <v>0</v>
      </c>
      <c r="H111" s="486"/>
      <c r="I111" s="486">
        <f t="shared" si="5"/>
        <v>0</v>
      </c>
      <c r="L111" s="23"/>
    </row>
    <row r="112" spans="1:14" ht="12.75" customHeight="1" x14ac:dyDescent="0.25">
      <c r="A112" s="489"/>
      <c r="B112" s="490" t="s">
        <v>740</v>
      </c>
      <c r="C112" s="491"/>
      <c r="D112" s="492"/>
      <c r="E112" s="492"/>
      <c r="F112" s="492"/>
      <c r="G112" s="493"/>
      <c r="H112" s="493"/>
      <c r="I112" s="493"/>
    </row>
    <row r="113" spans="1:14" ht="26.4" x14ac:dyDescent="0.25">
      <c r="A113" s="150" t="s">
        <v>228</v>
      </c>
      <c r="B113" s="151" t="s">
        <v>1086</v>
      </c>
      <c r="C113" s="149" t="s">
        <v>622</v>
      </c>
      <c r="D113" s="173">
        <v>1</v>
      </c>
      <c r="E113" s="173"/>
      <c r="F113" s="173"/>
      <c r="G113" s="486"/>
      <c r="H113" s="486">
        <f>D113*F113</f>
        <v>0</v>
      </c>
      <c r="I113" s="486">
        <f>G113+H113</f>
        <v>0</v>
      </c>
    </row>
    <row r="114" spans="1:14" ht="52.8" x14ac:dyDescent="0.25">
      <c r="A114" s="150" t="s">
        <v>231</v>
      </c>
      <c r="B114" s="151" t="s">
        <v>1088</v>
      </c>
      <c r="C114" s="149" t="s">
        <v>622</v>
      </c>
      <c r="D114" s="173">
        <v>12</v>
      </c>
      <c r="E114" s="173"/>
      <c r="F114" s="173"/>
      <c r="G114" s="486"/>
      <c r="H114" s="486">
        <f t="shared" ref="H114:H117" si="6">D114*F114</f>
        <v>0</v>
      </c>
      <c r="I114" s="487">
        <f t="shared" ref="I114:I117" si="7">G114+H114</f>
        <v>0</v>
      </c>
    </row>
    <row r="115" spans="1:14" ht="52.8" x14ac:dyDescent="0.25">
      <c r="A115" s="150" t="s">
        <v>232</v>
      </c>
      <c r="B115" s="151" t="s">
        <v>1089</v>
      </c>
      <c r="C115" s="149" t="s">
        <v>622</v>
      </c>
      <c r="D115" s="173">
        <v>60</v>
      </c>
      <c r="E115" s="173"/>
      <c r="F115" s="173"/>
      <c r="G115" s="486"/>
      <c r="H115" s="486">
        <f t="shared" si="6"/>
        <v>0</v>
      </c>
      <c r="I115" s="487">
        <f t="shared" si="7"/>
        <v>0</v>
      </c>
    </row>
    <row r="116" spans="1:14" ht="26.4" x14ac:dyDescent="0.25">
      <c r="A116" s="150" t="s">
        <v>233</v>
      </c>
      <c r="B116" s="151" t="s">
        <v>741</v>
      </c>
      <c r="C116" s="149" t="s">
        <v>620</v>
      </c>
      <c r="D116" s="173">
        <v>4</v>
      </c>
      <c r="E116" s="173"/>
      <c r="F116" s="173"/>
      <c r="G116" s="486"/>
      <c r="H116" s="486">
        <f t="shared" si="6"/>
        <v>0</v>
      </c>
      <c r="I116" s="487">
        <f t="shared" si="7"/>
        <v>0</v>
      </c>
    </row>
    <row r="117" spans="1:14" ht="66" x14ac:dyDescent="0.25">
      <c r="A117" s="150" t="s">
        <v>235</v>
      </c>
      <c r="B117" s="151" t="s">
        <v>1090</v>
      </c>
      <c r="C117" s="149" t="s">
        <v>622</v>
      </c>
      <c r="D117" s="173">
        <v>355</v>
      </c>
      <c r="E117" s="173"/>
      <c r="F117" s="173"/>
      <c r="G117" s="486"/>
      <c r="H117" s="486">
        <f t="shared" si="6"/>
        <v>0</v>
      </c>
      <c r="I117" s="487">
        <f t="shared" si="7"/>
        <v>0</v>
      </c>
    </row>
    <row r="118" spans="1:14" ht="12.75" customHeight="1" x14ac:dyDescent="0.25">
      <c r="A118" s="489"/>
      <c r="B118" s="490" t="s">
        <v>666</v>
      </c>
      <c r="C118" s="491"/>
      <c r="D118" s="492"/>
      <c r="E118" s="492"/>
      <c r="F118" s="492"/>
      <c r="G118" s="493"/>
      <c r="H118" s="493"/>
      <c r="I118" s="493"/>
      <c r="L118" s="23"/>
    </row>
    <row r="119" spans="1:14" ht="35.25" customHeight="1" x14ac:dyDescent="0.25">
      <c r="A119" s="150" t="s">
        <v>236</v>
      </c>
      <c r="B119" s="151" t="s">
        <v>742</v>
      </c>
      <c r="C119" s="149" t="s">
        <v>620</v>
      </c>
      <c r="D119" s="173">
        <v>1</v>
      </c>
      <c r="E119" s="173"/>
      <c r="F119" s="173"/>
      <c r="G119" s="486">
        <f t="shared" ref="G119:G123" si="8">D119*E119</f>
        <v>0</v>
      </c>
      <c r="H119" s="486"/>
      <c r="I119" s="486">
        <f t="shared" ref="I119:I123" si="9">G119+H119</f>
        <v>0</v>
      </c>
      <c r="L119" s="23"/>
      <c r="N119" s="23"/>
    </row>
    <row r="120" spans="1:14" ht="66" x14ac:dyDescent="0.25">
      <c r="A120" s="150" t="s">
        <v>237</v>
      </c>
      <c r="B120" s="151" t="s">
        <v>743</v>
      </c>
      <c r="C120" s="149" t="s">
        <v>622</v>
      </c>
      <c r="D120" s="173">
        <v>70</v>
      </c>
      <c r="E120" s="173"/>
      <c r="F120" s="173"/>
      <c r="G120" s="486">
        <f t="shared" si="8"/>
        <v>0</v>
      </c>
      <c r="H120" s="486"/>
      <c r="I120" s="486">
        <f t="shared" si="9"/>
        <v>0</v>
      </c>
      <c r="L120" s="23"/>
      <c r="N120" s="23"/>
    </row>
    <row r="121" spans="1:14" ht="66" x14ac:dyDescent="0.25">
      <c r="A121" s="150" t="s">
        <v>238</v>
      </c>
      <c r="B121" s="151" t="s">
        <v>714</v>
      </c>
      <c r="C121" s="149" t="s">
        <v>622</v>
      </c>
      <c r="D121" s="173">
        <v>150</v>
      </c>
      <c r="E121" s="173"/>
      <c r="F121" s="173"/>
      <c r="G121" s="486">
        <f t="shared" si="8"/>
        <v>0</v>
      </c>
      <c r="H121" s="486"/>
      <c r="I121" s="486">
        <f t="shared" si="9"/>
        <v>0</v>
      </c>
      <c r="L121" s="23"/>
      <c r="N121" s="23"/>
    </row>
    <row r="122" spans="1:14" ht="66" x14ac:dyDescent="0.25">
      <c r="A122" s="150" t="s">
        <v>240</v>
      </c>
      <c r="B122" s="151" t="s">
        <v>744</v>
      </c>
      <c r="C122" s="149" t="s">
        <v>622</v>
      </c>
      <c r="D122" s="173">
        <v>120</v>
      </c>
      <c r="E122" s="173"/>
      <c r="F122" s="173"/>
      <c r="G122" s="486">
        <f t="shared" si="8"/>
        <v>0</v>
      </c>
      <c r="H122" s="486"/>
      <c r="I122" s="486">
        <f t="shared" si="9"/>
        <v>0</v>
      </c>
      <c r="L122" s="23"/>
      <c r="N122" s="23"/>
    </row>
    <row r="123" spans="1:14" ht="66" x14ac:dyDescent="0.25">
      <c r="A123" s="150" t="s">
        <v>242</v>
      </c>
      <c r="B123" s="151" t="s">
        <v>745</v>
      </c>
      <c r="C123" s="149" t="s">
        <v>622</v>
      </c>
      <c r="D123" s="173">
        <v>20</v>
      </c>
      <c r="E123" s="173"/>
      <c r="F123" s="173"/>
      <c r="G123" s="486">
        <f t="shared" si="8"/>
        <v>0</v>
      </c>
      <c r="H123" s="486"/>
      <c r="I123" s="486">
        <f t="shared" si="9"/>
        <v>0</v>
      </c>
      <c r="L123" s="23"/>
      <c r="N123" s="23"/>
    </row>
    <row r="124" spans="1:14" s="472" customFormat="1" ht="12.75" customHeight="1" x14ac:dyDescent="0.3">
      <c r="A124" s="494"/>
      <c r="B124" s="490" t="s">
        <v>746</v>
      </c>
      <c r="C124" s="490"/>
      <c r="D124" s="495"/>
      <c r="E124" s="495"/>
      <c r="F124" s="495"/>
      <c r="G124" s="496"/>
      <c r="H124" s="496"/>
      <c r="I124" s="496"/>
    </row>
    <row r="125" spans="1:14" s="472" customFormat="1" ht="26.25" customHeight="1" x14ac:dyDescent="0.3">
      <c r="A125" s="494"/>
      <c r="B125" s="490" t="s">
        <v>656</v>
      </c>
      <c r="C125" s="490"/>
      <c r="D125" s="495"/>
      <c r="E125" s="495"/>
      <c r="F125" s="495"/>
      <c r="G125" s="496"/>
      <c r="H125" s="496"/>
      <c r="I125" s="496"/>
    </row>
    <row r="126" spans="1:14" s="3" customFormat="1" ht="52.8" x14ac:dyDescent="0.25">
      <c r="A126" s="482" t="s">
        <v>0</v>
      </c>
      <c r="B126" s="483" t="s">
        <v>757</v>
      </c>
      <c r="C126" s="484" t="s">
        <v>620</v>
      </c>
      <c r="D126" s="485">
        <v>778</v>
      </c>
      <c r="E126" s="485"/>
      <c r="F126" s="485"/>
      <c r="G126" s="486"/>
      <c r="H126" s="486">
        <f>D126*F126</f>
        <v>0</v>
      </c>
      <c r="I126" s="486">
        <f>G126+H126</f>
        <v>0</v>
      </c>
    </row>
    <row r="127" spans="1:14" s="3" customFormat="1" ht="39.6" x14ac:dyDescent="0.25">
      <c r="A127" s="482" t="s">
        <v>1</v>
      </c>
      <c r="B127" s="483" t="s">
        <v>758</v>
      </c>
      <c r="C127" s="484" t="s">
        <v>620</v>
      </c>
      <c r="D127" s="485">
        <v>225</v>
      </c>
      <c r="E127" s="485"/>
      <c r="F127" s="485"/>
      <c r="G127" s="486"/>
      <c r="H127" s="486">
        <f t="shared" ref="H127:H131" si="10">D127*F127</f>
        <v>0</v>
      </c>
      <c r="I127" s="486">
        <f t="shared" ref="I127:I131" si="11">G127+H127</f>
        <v>0</v>
      </c>
    </row>
    <row r="128" spans="1:14" ht="39.6" x14ac:dyDescent="0.25">
      <c r="A128" s="150" t="s">
        <v>244</v>
      </c>
      <c r="B128" s="151" t="s">
        <v>747</v>
      </c>
      <c r="C128" s="149" t="s">
        <v>620</v>
      </c>
      <c r="D128" s="173">
        <v>30</v>
      </c>
      <c r="E128" s="173"/>
      <c r="F128" s="173"/>
      <c r="G128" s="486"/>
      <c r="H128" s="486">
        <f t="shared" si="10"/>
        <v>0</v>
      </c>
      <c r="I128" s="487">
        <f t="shared" si="11"/>
        <v>0</v>
      </c>
    </row>
    <row r="129" spans="1:12" ht="39.6" x14ac:dyDescent="0.25">
      <c r="A129" s="150" t="s">
        <v>245</v>
      </c>
      <c r="B129" s="151" t="s">
        <v>748</v>
      </c>
      <c r="C129" s="149" t="s">
        <v>620</v>
      </c>
      <c r="D129" s="173">
        <v>43</v>
      </c>
      <c r="E129" s="173"/>
      <c r="F129" s="173"/>
      <c r="G129" s="486"/>
      <c r="H129" s="486">
        <f t="shared" si="10"/>
        <v>0</v>
      </c>
      <c r="I129" s="487">
        <f t="shared" si="11"/>
        <v>0</v>
      </c>
    </row>
    <row r="130" spans="1:12" ht="26.4" x14ac:dyDescent="0.25">
      <c r="A130" s="150" t="s">
        <v>247</v>
      </c>
      <c r="B130" s="151" t="s">
        <v>749</v>
      </c>
      <c r="C130" s="149" t="s">
        <v>620</v>
      </c>
      <c r="D130" s="173">
        <v>28</v>
      </c>
      <c r="E130" s="173"/>
      <c r="F130" s="173"/>
      <c r="G130" s="486"/>
      <c r="H130" s="486">
        <f t="shared" si="10"/>
        <v>0</v>
      </c>
      <c r="I130" s="487">
        <f t="shared" si="11"/>
        <v>0</v>
      </c>
    </row>
    <row r="131" spans="1:12" ht="18.75" customHeight="1" x14ac:dyDescent="0.25">
      <c r="A131" s="150" t="s">
        <v>248</v>
      </c>
      <c r="B131" s="151" t="s">
        <v>750</v>
      </c>
      <c r="C131" s="149" t="s">
        <v>620</v>
      </c>
      <c r="D131" s="173">
        <v>43</v>
      </c>
      <c r="E131" s="173"/>
      <c r="F131" s="173"/>
      <c r="G131" s="486"/>
      <c r="H131" s="486">
        <f t="shared" si="10"/>
        <v>0</v>
      </c>
      <c r="I131" s="487">
        <f t="shared" si="11"/>
        <v>0</v>
      </c>
    </row>
    <row r="132" spans="1:12" s="472" customFormat="1" ht="12.75" customHeight="1" x14ac:dyDescent="0.3">
      <c r="A132" s="494"/>
      <c r="B132" s="490" t="s">
        <v>666</v>
      </c>
      <c r="C132" s="490"/>
      <c r="D132" s="495"/>
      <c r="E132" s="495"/>
      <c r="F132" s="495"/>
      <c r="G132" s="496"/>
      <c r="H132" s="496"/>
      <c r="I132" s="496"/>
      <c r="L132" s="473"/>
    </row>
    <row r="133" spans="1:12" ht="26.4" x14ac:dyDescent="0.25">
      <c r="A133" s="150" t="s">
        <v>249</v>
      </c>
      <c r="B133" s="151" t="s">
        <v>759</v>
      </c>
      <c r="C133" s="149" t="s">
        <v>620</v>
      </c>
      <c r="D133" s="173">
        <v>696</v>
      </c>
      <c r="E133" s="173"/>
      <c r="F133" s="173"/>
      <c r="G133" s="486">
        <f>D133*E133</f>
        <v>0</v>
      </c>
      <c r="H133" s="486"/>
      <c r="I133" s="486">
        <f>G133+H133</f>
        <v>0</v>
      </c>
      <c r="L133" s="23"/>
    </row>
    <row r="134" spans="1:12" ht="26.4" x14ac:dyDescent="0.25">
      <c r="A134" s="150" t="s">
        <v>250</v>
      </c>
      <c r="B134" s="151" t="s">
        <v>760</v>
      </c>
      <c r="C134" s="149" t="s">
        <v>620</v>
      </c>
      <c r="D134" s="173">
        <v>82</v>
      </c>
      <c r="E134" s="173"/>
      <c r="F134" s="173"/>
      <c r="G134" s="486">
        <f t="shared" ref="G134:G142" si="12">D134*E134</f>
        <v>0</v>
      </c>
      <c r="H134" s="486"/>
      <c r="I134" s="486">
        <f t="shared" ref="I134:I142" si="13">G134+H134</f>
        <v>0</v>
      </c>
      <c r="L134" s="23"/>
    </row>
    <row r="135" spans="1:12" x14ac:dyDescent="0.25">
      <c r="A135" s="150" t="s">
        <v>252</v>
      </c>
      <c r="B135" s="151" t="s">
        <v>761</v>
      </c>
      <c r="C135" s="149" t="s">
        <v>620</v>
      </c>
      <c r="D135" s="173">
        <v>145</v>
      </c>
      <c r="E135" s="173"/>
      <c r="F135" s="173"/>
      <c r="G135" s="486">
        <f t="shared" si="12"/>
        <v>0</v>
      </c>
      <c r="H135" s="486"/>
      <c r="I135" s="486">
        <f t="shared" si="13"/>
        <v>0</v>
      </c>
      <c r="L135" s="23"/>
    </row>
    <row r="136" spans="1:12" x14ac:dyDescent="0.25">
      <c r="A136" s="150" t="s">
        <v>28</v>
      </c>
      <c r="B136" s="151" t="s">
        <v>762</v>
      </c>
      <c r="C136" s="149" t="s">
        <v>620</v>
      </c>
      <c r="D136" s="173">
        <v>80</v>
      </c>
      <c r="E136" s="173"/>
      <c r="F136" s="173"/>
      <c r="G136" s="486">
        <f t="shared" si="12"/>
        <v>0</v>
      </c>
      <c r="H136" s="486"/>
      <c r="I136" s="486">
        <f t="shared" si="13"/>
        <v>0</v>
      </c>
      <c r="L136" s="23"/>
    </row>
    <row r="137" spans="1:12" ht="26.4" x14ac:dyDescent="0.25">
      <c r="A137" s="150" t="s">
        <v>254</v>
      </c>
      <c r="B137" s="151" t="s">
        <v>751</v>
      </c>
      <c r="C137" s="149" t="s">
        <v>620</v>
      </c>
      <c r="D137" s="173">
        <v>30</v>
      </c>
      <c r="E137" s="173"/>
      <c r="F137" s="173"/>
      <c r="G137" s="486">
        <f t="shared" si="12"/>
        <v>0</v>
      </c>
      <c r="H137" s="486"/>
      <c r="I137" s="486">
        <f t="shared" si="13"/>
        <v>0</v>
      </c>
      <c r="L137" s="23"/>
    </row>
    <row r="138" spans="1:12" ht="39.6" x14ac:dyDescent="0.25">
      <c r="A138" s="150" t="s">
        <v>255</v>
      </c>
      <c r="B138" s="151" t="s">
        <v>752</v>
      </c>
      <c r="C138" s="149" t="s">
        <v>620</v>
      </c>
      <c r="D138" s="173">
        <v>29</v>
      </c>
      <c r="E138" s="173"/>
      <c r="F138" s="173"/>
      <c r="G138" s="486">
        <f t="shared" si="12"/>
        <v>0</v>
      </c>
      <c r="H138" s="486"/>
      <c r="I138" s="486">
        <f t="shared" si="13"/>
        <v>0</v>
      </c>
      <c r="L138" s="23"/>
    </row>
    <row r="139" spans="1:12" ht="39.6" x14ac:dyDescent="0.25">
      <c r="A139" s="150" t="s">
        <v>256</v>
      </c>
      <c r="B139" s="151" t="s">
        <v>753</v>
      </c>
      <c r="C139" s="149" t="s">
        <v>620</v>
      </c>
      <c r="D139" s="173">
        <v>28</v>
      </c>
      <c r="E139" s="173"/>
      <c r="F139" s="173"/>
      <c r="G139" s="486">
        <f t="shared" si="12"/>
        <v>0</v>
      </c>
      <c r="H139" s="486"/>
      <c r="I139" s="486">
        <f t="shared" si="13"/>
        <v>0</v>
      </c>
      <c r="L139" s="23"/>
    </row>
    <row r="140" spans="1:12" ht="39.6" x14ac:dyDescent="0.25">
      <c r="A140" s="150" t="s">
        <v>258</v>
      </c>
      <c r="B140" s="151" t="s">
        <v>754</v>
      </c>
      <c r="C140" s="149" t="s">
        <v>620</v>
      </c>
      <c r="D140" s="173">
        <v>14</v>
      </c>
      <c r="E140" s="173"/>
      <c r="F140" s="173"/>
      <c r="G140" s="486">
        <f t="shared" si="12"/>
        <v>0</v>
      </c>
      <c r="H140" s="486"/>
      <c r="I140" s="486">
        <f t="shared" si="13"/>
        <v>0</v>
      </c>
      <c r="L140" s="23"/>
    </row>
    <row r="141" spans="1:12" x14ac:dyDescent="0.25">
      <c r="A141" s="150" t="s">
        <v>259</v>
      </c>
      <c r="B141" s="151" t="s">
        <v>750</v>
      </c>
      <c r="C141" s="149" t="s">
        <v>620</v>
      </c>
      <c r="D141" s="173">
        <v>43</v>
      </c>
      <c r="E141" s="173"/>
      <c r="F141" s="173"/>
      <c r="G141" s="486">
        <f t="shared" si="12"/>
        <v>0</v>
      </c>
      <c r="H141" s="486"/>
      <c r="I141" s="486">
        <f t="shared" si="13"/>
        <v>0</v>
      </c>
      <c r="L141" s="23"/>
    </row>
    <row r="142" spans="1:12" ht="39.6" x14ac:dyDescent="0.25">
      <c r="A142" s="150" t="s">
        <v>260</v>
      </c>
      <c r="B142" s="151" t="s">
        <v>710</v>
      </c>
      <c r="C142" s="149" t="s">
        <v>620</v>
      </c>
      <c r="D142" s="173">
        <v>100</v>
      </c>
      <c r="E142" s="173"/>
      <c r="F142" s="173"/>
      <c r="G142" s="486">
        <f t="shared" si="12"/>
        <v>0</v>
      </c>
      <c r="H142" s="486"/>
      <c r="I142" s="486">
        <f t="shared" si="13"/>
        <v>0</v>
      </c>
      <c r="L142" s="23"/>
    </row>
    <row r="143" spans="1:12" x14ac:dyDescent="0.25">
      <c r="A143" s="264"/>
      <c r="B143" s="264" t="s">
        <v>866</v>
      </c>
      <c r="C143" s="264"/>
      <c r="D143" s="232"/>
      <c r="E143" s="232"/>
      <c r="F143" s="232"/>
      <c r="G143" s="247">
        <f>SUM(G17:G142)</f>
        <v>0</v>
      </c>
      <c r="H143" s="247">
        <f>SUM(H17:H142)</f>
        <v>0</v>
      </c>
      <c r="I143" s="247">
        <f>SUM(I17:I142)</f>
        <v>0</v>
      </c>
    </row>
    <row r="146" spans="2:2" x14ac:dyDescent="0.25">
      <c r="B146" s="593" t="s">
        <v>1146</v>
      </c>
    </row>
    <row r="147" spans="2:2" x14ac:dyDescent="0.25">
      <c r="B147" s="595" t="s">
        <v>1150</v>
      </c>
    </row>
  </sheetData>
  <mergeCells count="9">
    <mergeCell ref="A9:I9"/>
    <mergeCell ref="A10:I10"/>
    <mergeCell ref="G12:I12"/>
    <mergeCell ref="A5:I5"/>
    <mergeCell ref="A6:I6"/>
    <mergeCell ref="B12:B13"/>
    <mergeCell ref="C12:C13"/>
    <mergeCell ref="D12:D13"/>
    <mergeCell ref="E12:F12"/>
  </mergeCells>
  <pageMargins left="0.59" right="0.39" top="0.49" bottom="0.48" header="0.24" footer="0.23"/>
  <pageSetup paperSize="9" scale="71" orientation="portrait" verticalDpi="0" r:id="rId1"/>
  <headerFooter>
    <oddFooter xml:space="preserve">&amp;L&amp;7 &amp;CСтраница &amp;P&amp;R&amp;7 </oddFooter>
  </headerFooter>
  <colBreaks count="1" manualBreakCount="1">
    <brk id="9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03652-B5DF-46F6-A4A3-C21A05D4854C}">
  <sheetPr codeName="Лист14">
    <tabColor theme="9" tint="-0.249977111117893"/>
    <pageSetUpPr fitToPage="1"/>
  </sheetPr>
  <dimension ref="A1:I23"/>
  <sheetViews>
    <sheetView zoomScaleNormal="100" workbookViewId="0">
      <selection activeCell="A14" sqref="A14"/>
    </sheetView>
  </sheetViews>
  <sheetFormatPr defaultColWidth="8.77734375" defaultRowHeight="13.2" x14ac:dyDescent="0.25"/>
  <cols>
    <col min="1" max="1" width="8.77734375" style="11"/>
    <col min="2" max="2" width="31.44140625" style="11" customWidth="1"/>
    <col min="3" max="4" width="8.77734375" style="11"/>
    <col min="5" max="5" width="13.77734375" style="11" bestFit="1" customWidth="1"/>
    <col min="6" max="7" width="13.77734375" style="11" customWidth="1"/>
    <col min="8" max="8" width="40.44140625" style="11" customWidth="1"/>
    <col min="9" max="9" width="9.44140625" style="11" customWidth="1"/>
    <col min="10" max="16384" width="8.77734375" style="11"/>
  </cols>
  <sheetData>
    <row r="1" spans="1:9" x14ac:dyDescent="0.25">
      <c r="I1" s="590" t="s">
        <v>1131</v>
      </c>
    </row>
    <row r="4" spans="1:9" ht="12.75" customHeight="1" x14ac:dyDescent="0.25">
      <c r="A4" s="650" t="s">
        <v>788</v>
      </c>
      <c r="B4" s="650"/>
      <c r="C4" s="650"/>
      <c r="D4" s="650"/>
      <c r="E4" s="650"/>
      <c r="F4" s="650"/>
      <c r="G4" s="650"/>
      <c r="H4" s="650"/>
      <c r="I4" s="650"/>
    </row>
    <row r="5" spans="1:9" ht="12.75" customHeight="1" x14ac:dyDescent="0.25">
      <c r="A5" s="650" t="s">
        <v>352</v>
      </c>
      <c r="B5" s="650"/>
      <c r="C5" s="650"/>
      <c r="D5" s="650"/>
      <c r="E5" s="650"/>
      <c r="F5" s="650"/>
      <c r="G5" s="650"/>
      <c r="H5" s="650"/>
      <c r="I5" s="650"/>
    </row>
    <row r="6" spans="1:9" x14ac:dyDescent="0.25">
      <c r="A6" s="148"/>
      <c r="B6" s="148"/>
      <c r="C6" s="123"/>
      <c r="D6" s="123"/>
      <c r="E6" s="148"/>
      <c r="F6" s="148"/>
      <c r="G6" s="175"/>
      <c r="H6" s="175"/>
    </row>
    <row r="7" spans="1:9" x14ac:dyDescent="0.25">
      <c r="A7" s="22"/>
      <c r="B7" s="22"/>
      <c r="C7" s="122"/>
      <c r="D7" s="122"/>
      <c r="E7" s="22"/>
      <c r="F7" s="22"/>
      <c r="G7" s="176"/>
      <c r="H7" s="176"/>
    </row>
    <row r="8" spans="1:9" ht="12.75" customHeight="1" x14ac:dyDescent="0.25">
      <c r="A8" s="651" t="s">
        <v>1110</v>
      </c>
      <c r="B8" s="651"/>
      <c r="C8" s="651"/>
      <c r="D8" s="651"/>
      <c r="E8" s="651"/>
      <c r="F8" s="651"/>
      <c r="G8" s="651"/>
      <c r="H8" s="651"/>
      <c r="I8" s="651"/>
    </row>
    <row r="9" spans="1:9" ht="12.75" customHeight="1" x14ac:dyDescent="0.25">
      <c r="A9" s="651" t="s">
        <v>832</v>
      </c>
      <c r="B9" s="651"/>
      <c r="C9" s="651"/>
      <c r="D9" s="651"/>
      <c r="E9" s="651"/>
      <c r="F9" s="651"/>
      <c r="G9" s="651"/>
      <c r="H9" s="651"/>
      <c r="I9" s="651"/>
    </row>
    <row r="12" spans="1:9" ht="26.25" customHeight="1" x14ac:dyDescent="0.25">
      <c r="A12" s="652" t="s">
        <v>1151</v>
      </c>
      <c r="B12" s="652" t="s">
        <v>765</v>
      </c>
      <c r="C12" s="652" t="s">
        <v>763</v>
      </c>
      <c r="D12" s="652" t="s">
        <v>764</v>
      </c>
      <c r="E12" s="654" t="s">
        <v>1062</v>
      </c>
      <c r="F12" s="654"/>
      <c r="G12" s="655" t="s">
        <v>1061</v>
      </c>
      <c r="H12" s="656"/>
      <c r="I12" s="657"/>
    </row>
    <row r="13" spans="1:9" ht="33.75" customHeight="1" x14ac:dyDescent="0.25">
      <c r="A13" s="653"/>
      <c r="B13" s="653"/>
      <c r="C13" s="653"/>
      <c r="D13" s="653"/>
      <c r="E13" s="189" t="s">
        <v>833</v>
      </c>
      <c r="F13" s="189" t="s">
        <v>834</v>
      </c>
      <c r="G13" s="189" t="s">
        <v>833</v>
      </c>
      <c r="H13" s="189" t="s">
        <v>834</v>
      </c>
      <c r="I13" s="190" t="s">
        <v>350</v>
      </c>
    </row>
    <row r="14" spans="1:9" ht="24.75" customHeight="1" x14ac:dyDescent="0.25">
      <c r="A14" s="585">
        <v>1</v>
      </c>
      <c r="B14" s="585">
        <v>2</v>
      </c>
      <c r="C14" s="585">
        <v>3</v>
      </c>
      <c r="D14" s="585">
        <v>4</v>
      </c>
      <c r="E14" s="585">
        <v>5</v>
      </c>
      <c r="F14" s="585">
        <v>6</v>
      </c>
      <c r="G14" s="585">
        <v>7</v>
      </c>
      <c r="H14" s="585">
        <v>8</v>
      </c>
      <c r="I14" s="584">
        <v>9</v>
      </c>
    </row>
    <row r="15" spans="1:9" ht="33.75" customHeight="1" x14ac:dyDescent="0.25">
      <c r="A15" s="24">
        <v>1</v>
      </c>
      <c r="B15" s="225" t="s">
        <v>766</v>
      </c>
      <c r="C15" s="24" t="s">
        <v>620</v>
      </c>
      <c r="D15" s="24">
        <v>225</v>
      </c>
      <c r="E15" s="141"/>
      <c r="F15" s="141"/>
      <c r="G15" s="141">
        <f>D15*E15</f>
        <v>0</v>
      </c>
      <c r="H15" s="141">
        <f>D15*F15</f>
        <v>0</v>
      </c>
      <c r="I15" s="142">
        <f>G15+H15</f>
        <v>0</v>
      </c>
    </row>
    <row r="16" spans="1:9" ht="69" customHeight="1" x14ac:dyDescent="0.25">
      <c r="A16" s="24">
        <v>2</v>
      </c>
      <c r="B16" s="225" t="s">
        <v>767</v>
      </c>
      <c r="C16" s="24" t="s">
        <v>620</v>
      </c>
      <c r="D16" s="24">
        <v>181</v>
      </c>
      <c r="E16" s="141"/>
      <c r="F16" s="141"/>
      <c r="G16" s="141">
        <f t="shared" ref="G16:G19" si="0">D16*E16</f>
        <v>0</v>
      </c>
      <c r="H16" s="141">
        <f t="shared" ref="H16:H19" si="1">D16*F16</f>
        <v>0</v>
      </c>
      <c r="I16" s="142">
        <f t="shared" ref="I16:I19" si="2">G16+H16</f>
        <v>0</v>
      </c>
    </row>
    <row r="17" spans="1:9" ht="83.25" customHeight="1" x14ac:dyDescent="0.25">
      <c r="A17" s="24">
        <v>3</v>
      </c>
      <c r="B17" s="225" t="s">
        <v>768</v>
      </c>
      <c r="C17" s="24" t="s">
        <v>620</v>
      </c>
      <c r="D17" s="24">
        <v>40</v>
      </c>
      <c r="E17" s="141"/>
      <c r="F17" s="141"/>
      <c r="G17" s="141">
        <f t="shared" si="0"/>
        <v>0</v>
      </c>
      <c r="H17" s="141">
        <f t="shared" si="1"/>
        <v>0</v>
      </c>
      <c r="I17" s="142">
        <f t="shared" si="2"/>
        <v>0</v>
      </c>
    </row>
    <row r="18" spans="1:9" ht="51.75" customHeight="1" x14ac:dyDescent="0.25">
      <c r="A18" s="24">
        <v>4</v>
      </c>
      <c r="B18" s="225" t="s">
        <v>769</v>
      </c>
      <c r="C18" s="24" t="s">
        <v>620</v>
      </c>
      <c r="D18" s="24">
        <v>662</v>
      </c>
      <c r="E18" s="141"/>
      <c r="F18" s="141"/>
      <c r="G18" s="141">
        <f t="shared" si="0"/>
        <v>0</v>
      </c>
      <c r="H18" s="141">
        <f t="shared" si="1"/>
        <v>0</v>
      </c>
      <c r="I18" s="142">
        <f t="shared" si="2"/>
        <v>0</v>
      </c>
    </row>
    <row r="19" spans="1:9" ht="40.5" customHeight="1" x14ac:dyDescent="0.25">
      <c r="A19" s="24">
        <v>5</v>
      </c>
      <c r="B19" s="225" t="s">
        <v>770</v>
      </c>
      <c r="C19" s="24" t="s">
        <v>620</v>
      </c>
      <c r="D19" s="24">
        <v>8</v>
      </c>
      <c r="E19" s="141"/>
      <c r="F19" s="141"/>
      <c r="G19" s="141">
        <f t="shared" si="0"/>
        <v>0</v>
      </c>
      <c r="H19" s="141">
        <f t="shared" si="1"/>
        <v>0</v>
      </c>
      <c r="I19" s="142">
        <f t="shared" si="2"/>
        <v>0</v>
      </c>
    </row>
    <row r="20" spans="1:9" s="25" customFormat="1" ht="29.25" customHeight="1" x14ac:dyDescent="0.25">
      <c r="A20" s="138"/>
      <c r="B20" s="226" t="s">
        <v>866</v>
      </c>
      <c r="C20" s="138"/>
      <c r="D20" s="138"/>
      <c r="E20" s="222"/>
      <c r="F20" s="222"/>
      <c r="G20" s="223">
        <f>SUM(G15:G19)</f>
        <v>0</v>
      </c>
      <c r="H20" s="223">
        <f>SUM(H15:H19)</f>
        <v>0</v>
      </c>
      <c r="I20" s="224">
        <f>SUM(I15:I19)</f>
        <v>0</v>
      </c>
    </row>
    <row r="21" spans="1:9" ht="22.5" customHeight="1" x14ac:dyDescent="0.25"/>
    <row r="22" spans="1:9" ht="39.6" customHeight="1" x14ac:dyDescent="0.25">
      <c r="B22" s="593" t="s">
        <v>1146</v>
      </c>
      <c r="C22" s="593"/>
      <c r="D22" s="593"/>
      <c r="E22" s="593"/>
      <c r="F22" s="593"/>
      <c r="G22" s="593"/>
      <c r="H22" s="593"/>
    </row>
    <row r="23" spans="1:9" x14ac:dyDescent="0.25">
      <c r="B23" s="595" t="s">
        <v>1150</v>
      </c>
      <c r="C23" s="595"/>
      <c r="D23" s="595"/>
      <c r="E23" s="595"/>
      <c r="F23" s="595"/>
      <c r="G23" s="595"/>
      <c r="H23" s="595"/>
    </row>
  </sheetData>
  <mergeCells count="10">
    <mergeCell ref="A4:I4"/>
    <mergeCell ref="A5:I5"/>
    <mergeCell ref="A8:I8"/>
    <mergeCell ref="A9:I9"/>
    <mergeCell ref="A12:A13"/>
    <mergeCell ref="B12:B13"/>
    <mergeCell ref="C12:C13"/>
    <mergeCell ref="D12:D13"/>
    <mergeCell ref="E12:F12"/>
    <mergeCell ref="G12:I12"/>
  </mergeCells>
  <pageMargins left="0.7" right="0.7" top="0.75" bottom="0.75" header="0.3" footer="0.3"/>
  <pageSetup paperSize="9" scale="61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8EA43-8164-4ECA-9A49-72087F170A22}">
  <sheetPr>
    <tabColor theme="9" tint="-0.249977111117893"/>
    <pageSetUpPr fitToPage="1"/>
  </sheetPr>
  <dimension ref="A1:O128"/>
  <sheetViews>
    <sheetView zoomScale="87" zoomScaleNormal="87" workbookViewId="0">
      <selection activeCell="A7" sqref="A7:I7"/>
    </sheetView>
  </sheetViews>
  <sheetFormatPr defaultColWidth="8.77734375" defaultRowHeight="13.2" outlineLevelRow="1" x14ac:dyDescent="0.25"/>
  <cols>
    <col min="1" max="1" width="10.6640625" style="280" customWidth="1"/>
    <col min="2" max="2" width="50" style="78" customWidth="1"/>
    <col min="3" max="3" width="11.6640625" style="79" customWidth="1"/>
    <col min="4" max="4" width="14.109375" style="374" customWidth="1"/>
    <col min="5" max="7" width="11.77734375" style="79" customWidth="1"/>
    <col min="8" max="8" width="15.6640625" style="79" customWidth="1"/>
    <col min="9" max="9" width="20.44140625" style="79" customWidth="1"/>
    <col min="10" max="10" width="15.109375" style="79" customWidth="1"/>
    <col min="11" max="11" width="16.44140625" style="79" customWidth="1"/>
    <col min="12" max="12" width="17.33203125" style="79" customWidth="1"/>
    <col min="13" max="13" width="19.77734375" style="79" customWidth="1"/>
    <col min="14" max="14" width="23.6640625" style="79" customWidth="1"/>
    <col min="15" max="15" width="8.77734375" style="79"/>
    <col min="16" max="16" width="9.6640625" style="79" customWidth="1"/>
    <col min="17" max="16384" width="8.77734375" style="79"/>
  </cols>
  <sheetData>
    <row r="1" spans="1:15" x14ac:dyDescent="0.25">
      <c r="H1" s="590"/>
      <c r="I1" s="590" t="s">
        <v>1145</v>
      </c>
    </row>
    <row r="3" spans="1:15" ht="12.75" customHeight="1" x14ac:dyDescent="0.25">
      <c r="A3" s="497"/>
      <c r="B3" s="498"/>
      <c r="C3" s="499"/>
      <c r="D3" s="500"/>
      <c r="E3" s="499"/>
      <c r="F3" s="499"/>
      <c r="G3" s="499"/>
      <c r="H3" s="499"/>
      <c r="I3" s="499"/>
    </row>
    <row r="4" spans="1:15" ht="38.25" customHeight="1" x14ac:dyDescent="0.25">
      <c r="A4" s="615" t="s">
        <v>788</v>
      </c>
      <c r="B4" s="615"/>
      <c r="C4" s="615"/>
      <c r="D4" s="615"/>
      <c r="E4" s="615"/>
      <c r="F4" s="615"/>
      <c r="G4" s="615"/>
      <c r="H4" s="615"/>
      <c r="I4" s="615"/>
    </row>
    <row r="5" spans="1:15" ht="23.25" customHeight="1" x14ac:dyDescent="0.25">
      <c r="A5" s="615" t="s">
        <v>352</v>
      </c>
      <c r="B5" s="615"/>
      <c r="C5" s="615"/>
      <c r="D5" s="615"/>
      <c r="E5" s="615"/>
      <c r="F5" s="615"/>
      <c r="G5" s="615"/>
      <c r="H5" s="615"/>
      <c r="I5" s="615"/>
    </row>
    <row r="6" spans="1:15" ht="41.25" customHeight="1" x14ac:dyDescent="0.25">
      <c r="A6" s="616" t="s">
        <v>1093</v>
      </c>
      <c r="B6" s="616"/>
      <c r="C6" s="616"/>
      <c r="D6" s="616"/>
      <c r="E6" s="616"/>
      <c r="F6" s="616"/>
      <c r="G6" s="616"/>
      <c r="H6" s="616"/>
      <c r="I6" s="616"/>
    </row>
    <row r="7" spans="1:15" x14ac:dyDescent="0.25">
      <c r="A7" s="617" t="s">
        <v>825</v>
      </c>
      <c r="B7" s="617"/>
      <c r="C7" s="617"/>
      <c r="D7" s="617"/>
      <c r="E7" s="617"/>
      <c r="F7" s="617"/>
      <c r="G7" s="617"/>
      <c r="H7" s="617"/>
      <c r="I7" s="617"/>
    </row>
    <row r="8" spans="1:15" x14ac:dyDescent="0.25">
      <c r="A8" s="497"/>
      <c r="B8" s="498"/>
      <c r="C8" s="499"/>
      <c r="D8" s="500"/>
      <c r="E8" s="499"/>
      <c r="F8" s="499"/>
      <c r="G8" s="499"/>
      <c r="H8" s="499"/>
      <c r="I8" s="499"/>
    </row>
    <row r="9" spans="1:15" x14ac:dyDescent="0.25">
      <c r="A9" s="497"/>
      <c r="B9" s="498"/>
      <c r="C9" s="499"/>
      <c r="D9" s="500"/>
      <c r="E9" s="499"/>
      <c r="F9" s="499"/>
      <c r="G9" s="499"/>
      <c r="H9" s="499"/>
      <c r="I9" s="499"/>
    </row>
    <row r="10" spans="1:15" s="2" customFormat="1" ht="15" customHeight="1" x14ac:dyDescent="0.25">
      <c r="A10" s="502"/>
      <c r="B10" s="503"/>
      <c r="C10" s="504"/>
      <c r="D10" s="505"/>
      <c r="E10" s="504"/>
      <c r="F10" s="504"/>
      <c r="G10" s="504"/>
      <c r="H10" s="501"/>
      <c r="I10" s="501"/>
    </row>
    <row r="11" spans="1:15" s="80" customFormat="1" ht="22.5" customHeight="1" x14ac:dyDescent="0.25">
      <c r="A11" s="618" t="s">
        <v>826</v>
      </c>
      <c r="B11" s="619" t="s">
        <v>851</v>
      </c>
      <c r="C11" s="619" t="s">
        <v>850</v>
      </c>
      <c r="D11" s="619" t="s">
        <v>764</v>
      </c>
      <c r="E11" s="620" t="s">
        <v>1060</v>
      </c>
      <c r="F11" s="621"/>
      <c r="G11" s="622" t="s">
        <v>1059</v>
      </c>
      <c r="H11" s="622"/>
      <c r="I11" s="622"/>
    </row>
    <row r="12" spans="1:15" s="80" customFormat="1" ht="33" customHeight="1" x14ac:dyDescent="0.25">
      <c r="A12" s="618"/>
      <c r="B12" s="619"/>
      <c r="C12" s="619"/>
      <c r="D12" s="619"/>
      <c r="E12" s="196" t="s">
        <v>580</v>
      </c>
      <c r="F12" s="187" t="s">
        <v>864</v>
      </c>
      <c r="G12" s="338" t="s">
        <v>580</v>
      </c>
      <c r="H12" s="338" t="s">
        <v>864</v>
      </c>
      <c r="I12" s="339" t="s">
        <v>350</v>
      </c>
    </row>
    <row r="13" spans="1:15" s="80" customFormat="1" ht="25.5" customHeight="1" x14ac:dyDescent="0.25">
      <c r="A13" s="380">
        <v>1</v>
      </c>
      <c r="B13" s="182">
        <v>2</v>
      </c>
      <c r="C13" s="182">
        <v>3</v>
      </c>
      <c r="D13" s="182">
        <v>4</v>
      </c>
      <c r="E13" s="182">
        <v>5</v>
      </c>
      <c r="F13" s="181">
        <v>6</v>
      </c>
      <c r="G13" s="380">
        <v>7</v>
      </c>
      <c r="H13" s="380">
        <v>8</v>
      </c>
      <c r="I13" s="380">
        <v>9</v>
      </c>
    </row>
    <row r="14" spans="1:15" x14ac:dyDescent="0.25">
      <c r="A14" s="282" t="s">
        <v>952</v>
      </c>
      <c r="B14" s="381" t="s">
        <v>790</v>
      </c>
      <c r="C14" s="88"/>
      <c r="D14" s="367"/>
      <c r="E14" s="88"/>
      <c r="F14" s="88"/>
      <c r="G14" s="88"/>
      <c r="H14" s="89"/>
      <c r="I14" s="89"/>
    </row>
    <row r="15" spans="1:15" s="2" customFormat="1" x14ac:dyDescent="0.25">
      <c r="A15" s="283">
        <v>1</v>
      </c>
      <c r="B15" s="382" t="s">
        <v>86</v>
      </c>
      <c r="C15" s="91"/>
      <c r="D15" s="368"/>
      <c r="E15" s="90"/>
      <c r="F15" s="90"/>
      <c r="G15" s="90"/>
      <c r="H15" s="92"/>
      <c r="I15" s="92"/>
    </row>
    <row r="16" spans="1:15" s="2" customFormat="1" x14ac:dyDescent="0.25">
      <c r="A16" s="277" t="s">
        <v>353</v>
      </c>
      <c r="B16" s="117" t="s">
        <v>87</v>
      </c>
      <c r="C16" s="9" t="s">
        <v>886</v>
      </c>
      <c r="D16" s="369">
        <v>242.06</v>
      </c>
      <c r="E16" s="139"/>
      <c r="F16" s="139"/>
      <c r="G16" s="265"/>
      <c r="H16" s="266">
        <f>D16*F16</f>
        <v>0</v>
      </c>
      <c r="I16" s="266">
        <f>G16+H16</f>
        <v>0</v>
      </c>
      <c r="O16" s="361"/>
    </row>
    <row r="17" spans="1:14" s="99" customFormat="1" ht="14.25" customHeight="1" outlineLevel="1" x14ac:dyDescent="0.25">
      <c r="A17" s="278" t="s">
        <v>889</v>
      </c>
      <c r="B17" s="1" t="s">
        <v>81</v>
      </c>
      <c r="C17" s="254" t="s">
        <v>886</v>
      </c>
      <c r="D17" s="392">
        <v>246.9</v>
      </c>
      <c r="E17" s="393"/>
      <c r="F17" s="393"/>
      <c r="G17" s="266">
        <f>D17*E17</f>
        <v>0</v>
      </c>
      <c r="H17" s="384"/>
      <c r="I17" s="266">
        <f t="shared" ref="I17" si="0">G17+H17</f>
        <v>0</v>
      </c>
      <c r="M17" s="85"/>
      <c r="N17" s="85"/>
    </row>
    <row r="18" spans="1:14" s="2" customFormat="1" ht="31.95" customHeight="1" x14ac:dyDescent="0.25">
      <c r="A18" s="277" t="s">
        <v>354</v>
      </c>
      <c r="B18" s="117" t="s">
        <v>90</v>
      </c>
      <c r="C18" s="9" t="s">
        <v>886</v>
      </c>
      <c r="D18" s="369">
        <v>1458.4</v>
      </c>
      <c r="E18" s="139"/>
      <c r="F18" s="139"/>
      <c r="G18" s="265"/>
      <c r="H18" s="270">
        <f>D18*F18</f>
        <v>0</v>
      </c>
      <c r="I18" s="266">
        <f>G18+H18</f>
        <v>0</v>
      </c>
      <c r="L18" s="100"/>
      <c r="M18" s="85"/>
      <c r="N18" s="85"/>
    </row>
    <row r="19" spans="1:14" s="99" customFormat="1" ht="26.4" outlineLevel="1" x14ac:dyDescent="0.25">
      <c r="A19" s="278" t="s">
        <v>890</v>
      </c>
      <c r="B19" s="1" t="s">
        <v>791</v>
      </c>
      <c r="C19" s="254" t="s">
        <v>886</v>
      </c>
      <c r="D19" s="392">
        <v>1480.27</v>
      </c>
      <c r="E19" s="393"/>
      <c r="F19" s="393"/>
      <c r="G19" s="266">
        <f>D19*E19</f>
        <v>0</v>
      </c>
      <c r="H19" s="384"/>
      <c r="I19" s="266">
        <f t="shared" ref="I19" si="1">G19+H19</f>
        <v>0</v>
      </c>
      <c r="M19" s="85"/>
      <c r="N19" s="85"/>
    </row>
    <row r="20" spans="1:14" s="2" customFormat="1" ht="26.4" x14ac:dyDescent="0.25">
      <c r="A20" s="278" t="s">
        <v>891</v>
      </c>
      <c r="B20" s="1" t="s">
        <v>792</v>
      </c>
      <c r="C20" s="254" t="s">
        <v>884</v>
      </c>
      <c r="D20" s="391">
        <f>108.5178*0.67</f>
        <v>72.706999999999994</v>
      </c>
      <c r="E20" s="255"/>
      <c r="F20" s="255"/>
      <c r="G20" s="266">
        <f t="shared" ref="G20:G23" si="2">D20*E20</f>
        <v>0</v>
      </c>
      <c r="H20" s="384"/>
      <c r="I20" s="266">
        <f t="shared" ref="I20:I23" si="3">G20+H20</f>
        <v>0</v>
      </c>
      <c r="L20" s="100"/>
      <c r="M20" s="85"/>
      <c r="N20" s="85"/>
    </row>
    <row r="21" spans="1:14" s="2" customFormat="1" ht="26.4" x14ac:dyDescent="0.25">
      <c r="A21" s="278" t="s">
        <v>892</v>
      </c>
      <c r="B21" s="1" t="s">
        <v>793</v>
      </c>
      <c r="C21" s="254" t="s">
        <v>884</v>
      </c>
      <c r="D21" s="391">
        <f>8.976*0.67</f>
        <v>6.0140000000000002</v>
      </c>
      <c r="E21" s="255"/>
      <c r="F21" s="255"/>
      <c r="G21" s="266">
        <f t="shared" si="2"/>
        <v>0</v>
      </c>
      <c r="H21" s="384"/>
      <c r="I21" s="266">
        <f t="shared" si="3"/>
        <v>0</v>
      </c>
      <c r="L21" s="100"/>
      <c r="M21" s="85"/>
      <c r="N21" s="85"/>
    </row>
    <row r="22" spans="1:14" s="2" customFormat="1" ht="26.4" x14ac:dyDescent="0.25">
      <c r="A22" s="278" t="s">
        <v>893</v>
      </c>
      <c r="B22" s="1" t="s">
        <v>794</v>
      </c>
      <c r="C22" s="254" t="s">
        <v>884</v>
      </c>
      <c r="D22" s="391">
        <f>2.8866*0.67</f>
        <v>1.9339999999999999</v>
      </c>
      <c r="E22" s="255"/>
      <c r="F22" s="255"/>
      <c r="G22" s="266">
        <f t="shared" si="2"/>
        <v>0</v>
      </c>
      <c r="H22" s="384"/>
      <c r="I22" s="266">
        <f t="shared" si="3"/>
        <v>0</v>
      </c>
      <c r="L22" s="100"/>
      <c r="M22" s="85"/>
      <c r="N22" s="85"/>
    </row>
    <row r="23" spans="1:14" s="2" customFormat="1" ht="26.4" x14ac:dyDescent="0.25">
      <c r="A23" s="278" t="s">
        <v>894</v>
      </c>
      <c r="B23" s="1" t="s">
        <v>795</v>
      </c>
      <c r="C23" s="254" t="s">
        <v>884</v>
      </c>
      <c r="D23" s="391">
        <f>6.375*0.67</f>
        <v>4.2709999999999999</v>
      </c>
      <c r="E23" s="255"/>
      <c r="F23" s="255"/>
      <c r="G23" s="266">
        <f t="shared" si="2"/>
        <v>0</v>
      </c>
      <c r="H23" s="384"/>
      <c r="I23" s="266">
        <f t="shared" si="3"/>
        <v>0</v>
      </c>
      <c r="L23" s="100"/>
      <c r="M23" s="85"/>
      <c r="N23" s="85"/>
    </row>
    <row r="24" spans="1:14" s="2" customFormat="1" ht="62.25" customHeight="1" x14ac:dyDescent="0.25">
      <c r="A24" s="277" t="s">
        <v>355</v>
      </c>
      <c r="B24" s="117" t="s">
        <v>107</v>
      </c>
      <c r="C24" s="9" t="s">
        <v>886</v>
      </c>
      <c r="D24" s="369">
        <v>421.77</v>
      </c>
      <c r="E24" s="139"/>
      <c r="F24" s="139"/>
      <c r="G24" s="265"/>
      <c r="H24" s="270">
        <f>D24*F24</f>
        <v>0</v>
      </c>
      <c r="I24" s="266">
        <f>G24+H24</f>
        <v>0</v>
      </c>
      <c r="L24" s="100"/>
      <c r="M24" s="85"/>
      <c r="N24" s="85"/>
    </row>
    <row r="25" spans="1:14" s="99" customFormat="1" ht="26.4" outlineLevel="1" x14ac:dyDescent="0.25">
      <c r="A25" s="278" t="s">
        <v>898</v>
      </c>
      <c r="B25" s="1" t="s">
        <v>791</v>
      </c>
      <c r="C25" s="254" t="s">
        <v>886</v>
      </c>
      <c r="D25" s="392">
        <v>428.1</v>
      </c>
      <c r="E25" s="393"/>
      <c r="F25" s="393"/>
      <c r="G25" s="266">
        <f>D25*E25</f>
        <v>0</v>
      </c>
      <c r="H25" s="384"/>
      <c r="I25" s="266">
        <f t="shared" ref="I25:I30" si="4">G25+H25</f>
        <v>0</v>
      </c>
      <c r="M25" s="85"/>
      <c r="N25" s="85"/>
    </row>
    <row r="26" spans="1:14" s="2" customFormat="1" ht="26.4" x14ac:dyDescent="0.25">
      <c r="A26" s="278" t="s">
        <v>953</v>
      </c>
      <c r="B26" s="1" t="s">
        <v>796</v>
      </c>
      <c r="C26" s="254" t="s">
        <v>884</v>
      </c>
      <c r="D26" s="391">
        <f>28.764*0.67</f>
        <v>19.271999999999998</v>
      </c>
      <c r="E26" s="255"/>
      <c r="F26" s="255"/>
      <c r="G26" s="266">
        <f t="shared" ref="G26:G30" si="5">D26*E26</f>
        <v>0</v>
      </c>
      <c r="H26" s="384"/>
      <c r="I26" s="266">
        <f t="shared" si="4"/>
        <v>0</v>
      </c>
      <c r="L26" s="100"/>
      <c r="M26" s="85"/>
      <c r="N26" s="85"/>
    </row>
    <row r="27" spans="1:14" s="2" customFormat="1" ht="26.4" x14ac:dyDescent="0.25">
      <c r="A27" s="278" t="s">
        <v>954</v>
      </c>
      <c r="B27" s="1" t="s">
        <v>794</v>
      </c>
      <c r="C27" s="254" t="s">
        <v>884</v>
      </c>
      <c r="D27" s="391">
        <f>1.581*0.67</f>
        <v>1.0589999999999999</v>
      </c>
      <c r="E27" s="255"/>
      <c r="F27" s="255"/>
      <c r="G27" s="266">
        <f t="shared" si="5"/>
        <v>0</v>
      </c>
      <c r="H27" s="384"/>
      <c r="I27" s="266">
        <f t="shared" si="4"/>
        <v>0</v>
      </c>
      <c r="L27" s="100"/>
      <c r="M27" s="85"/>
      <c r="N27" s="85"/>
    </row>
    <row r="28" spans="1:14" s="2" customFormat="1" ht="30" customHeight="1" x14ac:dyDescent="0.25">
      <c r="A28" s="278" t="s">
        <v>955</v>
      </c>
      <c r="B28" s="1" t="s">
        <v>797</v>
      </c>
      <c r="C28" s="254" t="s">
        <v>884</v>
      </c>
      <c r="D28" s="391">
        <f>6.6402*0.67</f>
        <v>4.4489999999999998</v>
      </c>
      <c r="E28" s="255"/>
      <c r="F28" s="255"/>
      <c r="G28" s="266">
        <f t="shared" si="5"/>
        <v>0</v>
      </c>
      <c r="H28" s="384"/>
      <c r="I28" s="266">
        <f t="shared" si="4"/>
        <v>0</v>
      </c>
      <c r="L28" s="100"/>
      <c r="M28" s="85"/>
      <c r="N28" s="85"/>
    </row>
    <row r="29" spans="1:14" s="2" customFormat="1" ht="26.4" x14ac:dyDescent="0.25">
      <c r="A29" s="278" t="s">
        <v>956</v>
      </c>
      <c r="B29" s="1" t="s">
        <v>798</v>
      </c>
      <c r="C29" s="254" t="s">
        <v>884</v>
      </c>
      <c r="D29" s="391">
        <f>0.7854*0.67</f>
        <v>0.52600000000000002</v>
      </c>
      <c r="E29" s="255"/>
      <c r="F29" s="255"/>
      <c r="G29" s="266">
        <f t="shared" si="5"/>
        <v>0</v>
      </c>
      <c r="H29" s="384"/>
      <c r="I29" s="266">
        <f t="shared" si="4"/>
        <v>0</v>
      </c>
      <c r="L29" s="100"/>
      <c r="M29" s="85"/>
      <c r="N29" s="85"/>
    </row>
    <row r="30" spans="1:14" s="2" customFormat="1" ht="26.4" x14ac:dyDescent="0.25">
      <c r="A30" s="278" t="s">
        <v>957</v>
      </c>
      <c r="B30" s="1" t="s">
        <v>799</v>
      </c>
      <c r="C30" s="254" t="s">
        <v>884</v>
      </c>
      <c r="D30" s="397"/>
      <c r="E30" s="398"/>
      <c r="F30" s="398"/>
      <c r="G30" s="266">
        <f t="shared" si="5"/>
        <v>0</v>
      </c>
      <c r="H30" s="384"/>
      <c r="I30" s="266">
        <f t="shared" si="4"/>
        <v>0</v>
      </c>
      <c r="L30" s="100"/>
      <c r="M30" s="85"/>
      <c r="N30" s="85"/>
    </row>
    <row r="31" spans="1:14" s="356" customFormat="1" ht="24.75" customHeight="1" x14ac:dyDescent="0.3">
      <c r="A31" s="394" t="s">
        <v>356</v>
      </c>
      <c r="B31" s="354" t="s">
        <v>800</v>
      </c>
      <c r="C31" s="353"/>
      <c r="D31" s="373"/>
      <c r="E31" s="355"/>
      <c r="F31" s="355"/>
      <c r="G31" s="385"/>
      <c r="H31" s="386"/>
      <c r="I31" s="385"/>
      <c r="M31" s="357"/>
      <c r="N31" s="357"/>
    </row>
    <row r="32" spans="1:14" s="2" customFormat="1" ht="69" customHeight="1" x14ac:dyDescent="0.25">
      <c r="A32" s="277" t="s">
        <v>899</v>
      </c>
      <c r="B32" s="117" t="s">
        <v>107</v>
      </c>
      <c r="C32" s="9" t="s">
        <v>886</v>
      </c>
      <c r="D32" s="370">
        <v>31.49</v>
      </c>
      <c r="E32" s="116"/>
      <c r="F32" s="116"/>
      <c r="G32" s="265"/>
      <c r="H32" s="384">
        <f>D32*F32</f>
        <v>0</v>
      </c>
      <c r="I32" s="266">
        <f>G32+H32</f>
        <v>0</v>
      </c>
      <c r="L32" s="100"/>
      <c r="M32" s="85"/>
      <c r="N32" s="85"/>
    </row>
    <row r="33" spans="1:14" s="2" customFormat="1" ht="26.4" outlineLevel="1" x14ac:dyDescent="0.25">
      <c r="A33" s="277" t="s">
        <v>958</v>
      </c>
      <c r="B33" s="1" t="s">
        <v>791</v>
      </c>
      <c r="C33" s="254" t="s">
        <v>886</v>
      </c>
      <c r="D33" s="392">
        <v>31.96</v>
      </c>
      <c r="E33" s="116"/>
      <c r="F33" s="116"/>
      <c r="G33" s="265">
        <f t="shared" ref="G33" si="6">D33*E33</f>
        <v>0</v>
      </c>
      <c r="H33" s="384"/>
      <c r="I33" s="266">
        <f t="shared" ref="I33" si="7">G33+H33</f>
        <v>0</v>
      </c>
      <c r="M33" s="85"/>
      <c r="N33" s="85"/>
    </row>
    <row r="34" spans="1:14" s="2" customFormat="1" ht="26.4" x14ac:dyDescent="0.25">
      <c r="A34" s="277" t="s">
        <v>959</v>
      </c>
      <c r="B34" s="1" t="s">
        <v>792</v>
      </c>
      <c r="C34" s="254" t="s">
        <v>884</v>
      </c>
      <c r="D34" s="397">
        <f>1.1686*0.67</f>
        <v>0.78300000000000003</v>
      </c>
      <c r="E34" s="398"/>
      <c r="F34" s="398"/>
      <c r="G34" s="266">
        <f t="shared" ref="G34:G35" si="8">D34*E34</f>
        <v>0</v>
      </c>
      <c r="H34" s="384"/>
      <c r="I34" s="266">
        <f t="shared" ref="I34:I35" si="9">G34+H34</f>
        <v>0</v>
      </c>
      <c r="L34" s="100"/>
      <c r="M34" s="85"/>
      <c r="N34" s="85"/>
    </row>
    <row r="35" spans="1:14" s="2" customFormat="1" ht="26.4" x14ac:dyDescent="0.25">
      <c r="A35" s="277" t="s">
        <v>960</v>
      </c>
      <c r="B35" s="1" t="s">
        <v>794</v>
      </c>
      <c r="C35" s="254" t="s">
        <v>884</v>
      </c>
      <c r="D35" s="397">
        <f>0.4684*0.67</f>
        <v>0.314</v>
      </c>
      <c r="E35" s="398"/>
      <c r="F35" s="398"/>
      <c r="G35" s="266">
        <f t="shared" si="8"/>
        <v>0</v>
      </c>
      <c r="H35" s="384"/>
      <c r="I35" s="266">
        <f t="shared" si="9"/>
        <v>0</v>
      </c>
      <c r="L35" s="100"/>
      <c r="M35" s="85"/>
      <c r="N35" s="85"/>
    </row>
    <row r="36" spans="1:14" s="2" customFormat="1" ht="60" customHeight="1" x14ac:dyDescent="0.25">
      <c r="A36" s="277" t="s">
        <v>900</v>
      </c>
      <c r="B36" s="117" t="s">
        <v>100</v>
      </c>
      <c r="C36" s="9" t="s">
        <v>886</v>
      </c>
      <c r="D36" s="369">
        <v>48.88</v>
      </c>
      <c r="E36" s="139"/>
      <c r="F36" s="139"/>
      <c r="G36" s="265"/>
      <c r="H36" s="270">
        <f>D36*F36</f>
        <v>0</v>
      </c>
      <c r="I36" s="266">
        <f>G36+H36</f>
        <v>0</v>
      </c>
      <c r="L36" s="100"/>
      <c r="M36" s="85"/>
      <c r="N36" s="85"/>
    </row>
    <row r="37" spans="1:14" s="99" customFormat="1" ht="26.4" outlineLevel="1" x14ac:dyDescent="0.25">
      <c r="A37" s="278" t="s">
        <v>961</v>
      </c>
      <c r="B37" s="1" t="s">
        <v>791</v>
      </c>
      <c r="C37" s="254" t="s">
        <v>886</v>
      </c>
      <c r="D37" s="392">
        <v>49.61</v>
      </c>
      <c r="E37" s="393"/>
      <c r="F37" s="393"/>
      <c r="G37" s="266">
        <f t="shared" ref="G37:G39" si="10">D37*E37</f>
        <v>0</v>
      </c>
      <c r="H37" s="384"/>
      <c r="I37" s="266">
        <f t="shared" ref="I37:I39" si="11">G37+H37</f>
        <v>0</v>
      </c>
      <c r="M37" s="85"/>
      <c r="N37" s="85"/>
    </row>
    <row r="38" spans="1:14" s="102" customFormat="1" ht="41.25" customHeight="1" x14ac:dyDescent="0.25">
      <c r="A38" s="278" t="s">
        <v>962</v>
      </c>
      <c r="B38" s="256" t="s">
        <v>799</v>
      </c>
      <c r="C38" s="103" t="s">
        <v>884</v>
      </c>
      <c r="D38" s="399">
        <f>10.5774*0.67</f>
        <v>7.0869999999999997</v>
      </c>
      <c r="E38" s="257"/>
      <c r="F38" s="257"/>
      <c r="G38" s="266">
        <f t="shared" si="10"/>
        <v>0</v>
      </c>
      <c r="H38" s="384"/>
      <c r="I38" s="266">
        <f t="shared" si="11"/>
        <v>0</v>
      </c>
      <c r="L38" s="100"/>
      <c r="M38" s="85"/>
      <c r="N38" s="85"/>
    </row>
    <row r="39" spans="1:14" s="102" customFormat="1" ht="41.25" customHeight="1" x14ac:dyDescent="0.25">
      <c r="A39" s="278" t="s">
        <v>963</v>
      </c>
      <c r="B39" s="256" t="s">
        <v>801</v>
      </c>
      <c r="C39" s="103" t="s">
        <v>884</v>
      </c>
      <c r="D39" s="399">
        <f>2.8662*0.67</f>
        <v>1.92</v>
      </c>
      <c r="E39" s="257"/>
      <c r="F39" s="257"/>
      <c r="G39" s="266">
        <f t="shared" si="10"/>
        <v>0</v>
      </c>
      <c r="H39" s="384"/>
      <c r="I39" s="266">
        <f t="shared" si="11"/>
        <v>0</v>
      </c>
      <c r="L39" s="100"/>
      <c r="M39" s="85"/>
      <c r="N39" s="85"/>
    </row>
    <row r="40" spans="1:14" s="2" customFormat="1" ht="41.25" customHeight="1" x14ac:dyDescent="0.25">
      <c r="A40" s="277" t="s">
        <v>901</v>
      </c>
      <c r="B40" s="117" t="s">
        <v>802</v>
      </c>
      <c r="C40" s="93" t="s">
        <v>884</v>
      </c>
      <c r="D40" s="369">
        <f>0.16*0.67</f>
        <v>0.107</v>
      </c>
      <c r="E40" s="139"/>
      <c r="F40" s="139"/>
      <c r="G40" s="265"/>
      <c r="H40" s="270">
        <f>D40*F40</f>
        <v>0</v>
      </c>
      <c r="I40" s="266">
        <f>G40+H40</f>
        <v>0</v>
      </c>
      <c r="L40" s="100"/>
      <c r="M40" s="85"/>
      <c r="N40" s="85"/>
    </row>
    <row r="41" spans="1:14" s="2" customFormat="1" ht="41.25" customHeight="1" x14ac:dyDescent="0.25">
      <c r="A41" s="278" t="s">
        <v>964</v>
      </c>
      <c r="B41" s="1" t="s">
        <v>803</v>
      </c>
      <c r="C41" s="103" t="s">
        <v>884</v>
      </c>
      <c r="D41" s="391">
        <f>0.16*0.67</f>
        <v>0.107</v>
      </c>
      <c r="E41" s="255"/>
      <c r="F41" s="255"/>
      <c r="G41" s="266">
        <f t="shared" ref="G41" si="12">D41*E41</f>
        <v>0</v>
      </c>
      <c r="H41" s="384"/>
      <c r="I41" s="266">
        <f t="shared" ref="I41" si="13">G41+H41</f>
        <v>0</v>
      </c>
      <c r="L41" s="100"/>
      <c r="M41" s="85"/>
      <c r="N41" s="85"/>
    </row>
    <row r="42" spans="1:14" s="2" customFormat="1" ht="73.5" customHeight="1" x14ac:dyDescent="0.25">
      <c r="A42" s="277" t="s">
        <v>902</v>
      </c>
      <c r="B42" s="117" t="s">
        <v>114</v>
      </c>
      <c r="C42" s="9" t="s">
        <v>886</v>
      </c>
      <c r="D42" s="369">
        <v>1284.47</v>
      </c>
      <c r="E42" s="139"/>
      <c r="F42" s="139"/>
      <c r="G42" s="265"/>
      <c r="H42" s="270">
        <f>D42*F42</f>
        <v>0</v>
      </c>
      <c r="I42" s="266">
        <f>G42+H42</f>
        <v>0</v>
      </c>
      <c r="L42" s="100"/>
      <c r="M42" s="85"/>
      <c r="N42" s="85"/>
    </row>
    <row r="43" spans="1:14" s="99" customFormat="1" ht="30" customHeight="1" outlineLevel="1" x14ac:dyDescent="0.25">
      <c r="A43" s="278" t="s">
        <v>965</v>
      </c>
      <c r="B43" s="1" t="s">
        <v>804</v>
      </c>
      <c r="C43" s="254" t="s">
        <v>886</v>
      </c>
      <c r="D43" s="392">
        <v>1303.74</v>
      </c>
      <c r="E43" s="393"/>
      <c r="F43" s="393"/>
      <c r="G43" s="266">
        <f t="shared" ref="G43:G52" si="14">D43*E43</f>
        <v>0</v>
      </c>
      <c r="H43" s="384"/>
      <c r="I43" s="266">
        <f t="shared" ref="I43:I52" si="15">G43+H43</f>
        <v>0</v>
      </c>
      <c r="M43" s="85"/>
      <c r="N43" s="85"/>
    </row>
    <row r="44" spans="1:14" s="102" customFormat="1" ht="26.4" x14ac:dyDescent="0.25">
      <c r="A44" s="278" t="s">
        <v>966</v>
      </c>
      <c r="B44" s="256" t="s">
        <v>794</v>
      </c>
      <c r="C44" s="103" t="s">
        <v>884</v>
      </c>
      <c r="D44" s="399">
        <f>66.2694*0.67</f>
        <v>44.4</v>
      </c>
      <c r="E44" s="257"/>
      <c r="F44" s="257"/>
      <c r="G44" s="266">
        <f t="shared" si="14"/>
        <v>0</v>
      </c>
      <c r="H44" s="384"/>
      <c r="I44" s="266">
        <f t="shared" si="15"/>
        <v>0</v>
      </c>
      <c r="L44" s="100"/>
      <c r="M44" s="85"/>
      <c r="N44" s="85"/>
    </row>
    <row r="45" spans="1:14" s="102" customFormat="1" ht="26.4" x14ac:dyDescent="0.25">
      <c r="A45" s="278" t="s">
        <v>967</v>
      </c>
      <c r="B45" s="256" t="s">
        <v>796</v>
      </c>
      <c r="C45" s="103" t="s">
        <v>884</v>
      </c>
      <c r="D45" s="399">
        <f>140.3081*0.67</f>
        <v>94.006</v>
      </c>
      <c r="E45" s="257"/>
      <c r="F45" s="257"/>
      <c r="G45" s="266">
        <f t="shared" si="14"/>
        <v>0</v>
      </c>
      <c r="H45" s="384"/>
      <c r="I45" s="266">
        <f t="shared" si="15"/>
        <v>0</v>
      </c>
      <c r="L45" s="100"/>
      <c r="M45" s="85"/>
      <c r="N45" s="85"/>
    </row>
    <row r="46" spans="1:14" s="102" customFormat="1" ht="26.4" x14ac:dyDescent="0.25">
      <c r="A46" s="278" t="s">
        <v>968</v>
      </c>
      <c r="B46" s="256" t="s">
        <v>798</v>
      </c>
      <c r="C46" s="103" t="s">
        <v>884</v>
      </c>
      <c r="D46" s="399">
        <f>3.0916*0.67</f>
        <v>2.0710000000000002</v>
      </c>
      <c r="E46" s="257"/>
      <c r="F46" s="257"/>
      <c r="G46" s="266">
        <f t="shared" si="14"/>
        <v>0</v>
      </c>
      <c r="H46" s="384"/>
      <c r="I46" s="266">
        <f t="shared" si="15"/>
        <v>0</v>
      </c>
      <c r="L46" s="100"/>
      <c r="M46" s="85"/>
      <c r="N46" s="85"/>
    </row>
    <row r="47" spans="1:14" s="102" customFormat="1" ht="26.4" x14ac:dyDescent="0.25">
      <c r="A47" s="278" t="s">
        <v>969</v>
      </c>
      <c r="B47" s="256" t="s">
        <v>793</v>
      </c>
      <c r="C47" s="103" t="s">
        <v>884</v>
      </c>
      <c r="D47" s="399">
        <f>13.921*0.67</f>
        <v>9.327</v>
      </c>
      <c r="E47" s="257"/>
      <c r="F47" s="257"/>
      <c r="G47" s="266">
        <f t="shared" si="14"/>
        <v>0</v>
      </c>
      <c r="H47" s="384"/>
      <c r="I47" s="266">
        <f t="shared" si="15"/>
        <v>0</v>
      </c>
      <c r="L47" s="100"/>
      <c r="M47" s="85"/>
      <c r="N47" s="85"/>
    </row>
    <row r="48" spans="1:14" s="102" customFormat="1" ht="26.4" x14ac:dyDescent="0.25">
      <c r="A48" s="278" t="s">
        <v>970</v>
      </c>
      <c r="B48" s="256" t="s">
        <v>805</v>
      </c>
      <c r="C48" s="103" t="s">
        <v>884</v>
      </c>
      <c r="D48" s="399">
        <f>2.0522*0.67</f>
        <v>1.375</v>
      </c>
      <c r="E48" s="257"/>
      <c r="F48" s="257"/>
      <c r="G48" s="266">
        <f t="shared" si="14"/>
        <v>0</v>
      </c>
      <c r="H48" s="384"/>
      <c r="I48" s="266">
        <f t="shared" si="15"/>
        <v>0</v>
      </c>
      <c r="L48" s="100"/>
      <c r="M48" s="85"/>
      <c r="N48" s="85"/>
    </row>
    <row r="49" spans="1:14" s="102" customFormat="1" ht="26.4" x14ac:dyDescent="0.25">
      <c r="A49" s="278" t="s">
        <v>971</v>
      </c>
      <c r="B49" s="256" t="s">
        <v>801</v>
      </c>
      <c r="C49" s="103" t="s">
        <v>884</v>
      </c>
      <c r="D49" s="399">
        <f>9.5166*0.67</f>
        <v>6.3760000000000003</v>
      </c>
      <c r="E49" s="257"/>
      <c r="F49" s="257"/>
      <c r="G49" s="266">
        <f t="shared" si="14"/>
        <v>0</v>
      </c>
      <c r="H49" s="384"/>
      <c r="I49" s="266">
        <f t="shared" si="15"/>
        <v>0</v>
      </c>
      <c r="L49" s="100"/>
      <c r="M49" s="85"/>
      <c r="N49" s="85"/>
    </row>
    <row r="50" spans="1:14" s="102" customFormat="1" ht="26.4" x14ac:dyDescent="0.25">
      <c r="A50" s="278" t="s">
        <v>972</v>
      </c>
      <c r="B50" s="256" t="s">
        <v>795</v>
      </c>
      <c r="C50" s="103" t="s">
        <v>884</v>
      </c>
      <c r="D50" s="399">
        <f>10.198*0.67</f>
        <v>6.8330000000000002</v>
      </c>
      <c r="E50" s="257"/>
      <c r="F50" s="257"/>
      <c r="G50" s="266">
        <f t="shared" si="14"/>
        <v>0</v>
      </c>
      <c r="H50" s="384"/>
      <c r="I50" s="266">
        <f t="shared" si="15"/>
        <v>0</v>
      </c>
      <c r="L50" s="100"/>
      <c r="M50" s="85"/>
      <c r="N50" s="85"/>
    </row>
    <row r="51" spans="1:14" s="102" customFormat="1" ht="26.4" x14ac:dyDescent="0.25">
      <c r="A51" s="278" t="s">
        <v>973</v>
      </c>
      <c r="B51" s="256" t="s">
        <v>799</v>
      </c>
      <c r="C51" s="103" t="s">
        <v>884</v>
      </c>
      <c r="D51" s="399">
        <f>34.4842*0.67</f>
        <v>23.103999999999999</v>
      </c>
      <c r="E51" s="257"/>
      <c r="F51" s="257"/>
      <c r="G51" s="266">
        <f t="shared" si="14"/>
        <v>0</v>
      </c>
      <c r="H51" s="384"/>
      <c r="I51" s="266">
        <f t="shared" si="15"/>
        <v>0</v>
      </c>
      <c r="L51" s="100"/>
      <c r="M51" s="85"/>
      <c r="N51" s="85"/>
    </row>
    <row r="52" spans="1:14" s="102" customFormat="1" ht="26.4" x14ac:dyDescent="0.25">
      <c r="A52" s="278" t="s">
        <v>974</v>
      </c>
      <c r="B52" s="256" t="s">
        <v>797</v>
      </c>
      <c r="C52" s="103" t="s">
        <v>884</v>
      </c>
      <c r="D52" s="399">
        <f>2.0522*0.67</f>
        <v>1.375</v>
      </c>
      <c r="E52" s="257"/>
      <c r="F52" s="257"/>
      <c r="G52" s="266">
        <f t="shared" si="14"/>
        <v>0</v>
      </c>
      <c r="H52" s="384"/>
      <c r="I52" s="266">
        <f t="shared" si="15"/>
        <v>0</v>
      </c>
      <c r="L52" s="100"/>
      <c r="M52" s="85"/>
      <c r="N52" s="85"/>
    </row>
    <row r="53" spans="1:14" s="102" customFormat="1" ht="81.75" customHeight="1" x14ac:dyDescent="0.25">
      <c r="A53" s="10" t="s">
        <v>903</v>
      </c>
      <c r="B53" s="101" t="s">
        <v>806</v>
      </c>
      <c r="C53" s="93" t="s">
        <v>886</v>
      </c>
      <c r="D53" s="371">
        <v>17.73</v>
      </c>
      <c r="E53" s="140"/>
      <c r="F53" s="140"/>
      <c r="G53" s="265"/>
      <c r="H53" s="270">
        <f>D53*F53</f>
        <v>0</v>
      </c>
      <c r="I53" s="266">
        <f>G53+H53</f>
        <v>0</v>
      </c>
      <c r="L53" s="100"/>
      <c r="M53" s="85"/>
      <c r="N53" s="85"/>
    </row>
    <row r="54" spans="1:14" s="99" customFormat="1" ht="45" customHeight="1" outlineLevel="1" x14ac:dyDescent="0.25">
      <c r="A54" s="278" t="s">
        <v>975</v>
      </c>
      <c r="B54" s="1" t="s">
        <v>804</v>
      </c>
      <c r="C54" s="254" t="s">
        <v>886</v>
      </c>
      <c r="D54" s="392">
        <v>18</v>
      </c>
      <c r="E54" s="393"/>
      <c r="F54" s="393"/>
      <c r="G54" s="266">
        <f t="shared" ref="G54" si="16">D54*E54</f>
        <v>0</v>
      </c>
      <c r="H54" s="384"/>
      <c r="I54" s="266">
        <f t="shared" ref="I54" si="17">G54+H54</f>
        <v>0</v>
      </c>
      <c r="M54" s="85"/>
      <c r="N54" s="85"/>
    </row>
    <row r="55" spans="1:14" s="2" customFormat="1" ht="26.4" x14ac:dyDescent="0.25">
      <c r="A55" s="278" t="s">
        <v>976</v>
      </c>
      <c r="B55" s="1" t="s">
        <v>799</v>
      </c>
      <c r="C55" s="254" t="s">
        <v>884</v>
      </c>
      <c r="D55" s="391">
        <f>1.803*0.67</f>
        <v>1.208</v>
      </c>
      <c r="E55" s="255"/>
      <c r="F55" s="255"/>
      <c r="G55" s="266">
        <f t="shared" ref="G55:G58" si="18">D55*E55</f>
        <v>0</v>
      </c>
      <c r="H55" s="384"/>
      <c r="I55" s="266">
        <f t="shared" ref="I55:I58" si="19">G55+H55</f>
        <v>0</v>
      </c>
      <c r="L55" s="100"/>
      <c r="M55" s="85"/>
      <c r="N55" s="85"/>
    </row>
    <row r="56" spans="1:14" s="2" customFormat="1" ht="26.4" x14ac:dyDescent="0.25">
      <c r="A56" s="278" t="s">
        <v>977</v>
      </c>
      <c r="B56" s="1" t="s">
        <v>807</v>
      </c>
      <c r="C56" s="254" t="s">
        <v>884</v>
      </c>
      <c r="D56" s="391">
        <f>3.599*0.67</f>
        <v>2.411</v>
      </c>
      <c r="E56" s="255"/>
      <c r="F56" s="255"/>
      <c r="G56" s="266">
        <f t="shared" si="18"/>
        <v>0</v>
      </c>
      <c r="H56" s="384"/>
      <c r="I56" s="266">
        <f t="shared" si="19"/>
        <v>0</v>
      </c>
      <c r="L56" s="100"/>
      <c r="M56" s="85"/>
      <c r="N56" s="85"/>
    </row>
    <row r="57" spans="1:14" s="2" customFormat="1" ht="26.4" x14ac:dyDescent="0.25">
      <c r="A57" s="278" t="s">
        <v>978</v>
      </c>
      <c r="B57" s="1" t="s">
        <v>796</v>
      </c>
      <c r="C57" s="254" t="s">
        <v>884</v>
      </c>
      <c r="D57" s="391">
        <f>0.117*0.67</f>
        <v>7.8E-2</v>
      </c>
      <c r="E57" s="255"/>
      <c r="F57" s="255"/>
      <c r="G57" s="266">
        <f t="shared" si="18"/>
        <v>0</v>
      </c>
      <c r="H57" s="384"/>
      <c r="I57" s="266">
        <f t="shared" si="19"/>
        <v>0</v>
      </c>
      <c r="L57" s="100"/>
      <c r="M57" s="85"/>
      <c r="N57" s="85"/>
    </row>
    <row r="58" spans="1:14" s="2" customFormat="1" ht="26.4" x14ac:dyDescent="0.25">
      <c r="A58" s="278" t="s">
        <v>979</v>
      </c>
      <c r="B58" s="1" t="s">
        <v>801</v>
      </c>
      <c r="C58" s="254" t="s">
        <v>884</v>
      </c>
      <c r="D58" s="391">
        <f>0.583*0.67</f>
        <v>0.39100000000000001</v>
      </c>
      <c r="E58" s="255"/>
      <c r="F58" s="255"/>
      <c r="G58" s="266">
        <f t="shared" si="18"/>
        <v>0</v>
      </c>
      <c r="H58" s="384"/>
      <c r="I58" s="266">
        <f t="shared" si="19"/>
        <v>0</v>
      </c>
      <c r="L58" s="100"/>
      <c r="M58" s="85"/>
      <c r="N58" s="85"/>
    </row>
    <row r="59" spans="1:14" s="364" customFormat="1" ht="13.8" x14ac:dyDescent="0.25">
      <c r="A59" s="394" t="s">
        <v>357</v>
      </c>
      <c r="B59" s="354" t="s">
        <v>808</v>
      </c>
      <c r="C59" s="362"/>
      <c r="D59" s="372"/>
      <c r="E59" s="363"/>
      <c r="F59" s="363"/>
      <c r="G59" s="387"/>
      <c r="H59" s="388"/>
      <c r="I59" s="390"/>
      <c r="M59" s="357"/>
      <c r="N59" s="357"/>
    </row>
    <row r="60" spans="1:14" s="2" customFormat="1" ht="26.4" x14ac:dyDescent="0.25">
      <c r="A60" s="277" t="s">
        <v>904</v>
      </c>
      <c r="B60" s="117" t="s">
        <v>209</v>
      </c>
      <c r="C60" s="9" t="s">
        <v>886</v>
      </c>
      <c r="D60" s="369">
        <v>12.06</v>
      </c>
      <c r="E60" s="139"/>
      <c r="F60" s="139"/>
      <c r="G60" s="265"/>
      <c r="H60" s="270">
        <f>D60*F60</f>
        <v>0</v>
      </c>
      <c r="I60" s="266">
        <f>G60+H60</f>
        <v>0</v>
      </c>
      <c r="L60" s="100"/>
      <c r="M60" s="85"/>
      <c r="N60" s="85"/>
    </row>
    <row r="61" spans="1:14" s="99" customFormat="1" ht="26.4" outlineLevel="1" x14ac:dyDescent="0.25">
      <c r="A61" s="278" t="s">
        <v>980</v>
      </c>
      <c r="B61" s="1" t="s">
        <v>804</v>
      </c>
      <c r="C61" s="254" t="s">
        <v>886</v>
      </c>
      <c r="D61" s="392">
        <v>12.3</v>
      </c>
      <c r="E61" s="393"/>
      <c r="F61" s="393"/>
      <c r="G61" s="266">
        <f t="shared" ref="G61" si="20">D61*E61</f>
        <v>0</v>
      </c>
      <c r="H61" s="384"/>
      <c r="I61" s="266">
        <f t="shared" ref="I61" si="21">G61+H61</f>
        <v>0</v>
      </c>
      <c r="M61" s="85"/>
      <c r="N61" s="85"/>
    </row>
    <row r="62" spans="1:14" s="2" customFormat="1" ht="26.4" x14ac:dyDescent="0.25">
      <c r="A62" s="278" t="s">
        <v>981</v>
      </c>
      <c r="B62" s="1" t="s">
        <v>796</v>
      </c>
      <c r="C62" s="254" t="s">
        <v>884</v>
      </c>
      <c r="D62" s="391">
        <f>4.7073*0.67</f>
        <v>3.1539999999999999</v>
      </c>
      <c r="E62" s="255"/>
      <c r="F62" s="255"/>
      <c r="G62" s="266">
        <f t="shared" ref="G62:G63" si="22">D62*E62</f>
        <v>0</v>
      </c>
      <c r="H62" s="384"/>
      <c r="I62" s="266">
        <f t="shared" ref="I62:I63" si="23">G62+H62</f>
        <v>0</v>
      </c>
      <c r="L62" s="100"/>
      <c r="M62" s="85"/>
      <c r="N62" s="85"/>
    </row>
    <row r="63" spans="1:14" s="2" customFormat="1" ht="26.4" x14ac:dyDescent="0.25">
      <c r="A63" s="278" t="s">
        <v>982</v>
      </c>
      <c r="B63" s="1" t="s">
        <v>798</v>
      </c>
      <c r="C63" s="254" t="s">
        <v>884</v>
      </c>
      <c r="D63" s="391">
        <f>0.4457*0.67</f>
        <v>0.29899999999999999</v>
      </c>
      <c r="E63" s="255"/>
      <c r="F63" s="255"/>
      <c r="G63" s="266">
        <f t="shared" si="22"/>
        <v>0</v>
      </c>
      <c r="H63" s="384"/>
      <c r="I63" s="266">
        <f t="shared" si="23"/>
        <v>0</v>
      </c>
      <c r="L63" s="100"/>
      <c r="M63" s="85"/>
      <c r="N63" s="85"/>
    </row>
    <row r="64" spans="1:14" s="377" customFormat="1" ht="13.8" x14ac:dyDescent="0.3">
      <c r="A64" s="406" t="s">
        <v>983</v>
      </c>
      <c r="B64" s="383" t="s">
        <v>809</v>
      </c>
      <c r="C64" s="375"/>
      <c r="D64" s="376"/>
      <c r="E64" s="375"/>
      <c r="F64" s="375"/>
      <c r="G64" s="389"/>
      <c r="H64" s="390"/>
      <c r="I64" s="390"/>
      <c r="M64" s="357"/>
      <c r="N64" s="357"/>
    </row>
    <row r="65" spans="1:14" s="364" customFormat="1" ht="13.8" x14ac:dyDescent="0.25">
      <c r="A65" s="394" t="s">
        <v>360</v>
      </c>
      <c r="B65" s="354" t="s">
        <v>86</v>
      </c>
      <c r="C65" s="362"/>
      <c r="D65" s="372"/>
      <c r="E65" s="363"/>
      <c r="F65" s="363"/>
      <c r="G65" s="387"/>
      <c r="H65" s="388"/>
      <c r="I65" s="390"/>
      <c r="M65" s="357"/>
      <c r="N65" s="357"/>
    </row>
    <row r="66" spans="1:14" s="2" customFormat="1" x14ac:dyDescent="0.25">
      <c r="A66" s="277" t="s">
        <v>984</v>
      </c>
      <c r="B66" s="117" t="s">
        <v>87</v>
      </c>
      <c r="C66" s="9" t="s">
        <v>886</v>
      </c>
      <c r="D66" s="369">
        <v>146.34</v>
      </c>
      <c r="E66" s="139"/>
      <c r="F66" s="139"/>
      <c r="G66" s="265"/>
      <c r="H66" s="270">
        <f>D66*F66</f>
        <v>0</v>
      </c>
      <c r="I66" s="266">
        <f>G66+H66</f>
        <v>0</v>
      </c>
      <c r="L66" s="100"/>
      <c r="M66" s="85"/>
      <c r="N66" s="85"/>
    </row>
    <row r="67" spans="1:14" s="99" customFormat="1" outlineLevel="1" x14ac:dyDescent="0.25">
      <c r="A67" s="278" t="s">
        <v>985</v>
      </c>
      <c r="B67" s="1" t="s">
        <v>81</v>
      </c>
      <c r="C67" s="254" t="s">
        <v>886</v>
      </c>
      <c r="D67" s="392">
        <v>149.26</v>
      </c>
      <c r="E67" s="393"/>
      <c r="F67" s="393"/>
      <c r="G67" s="266">
        <f t="shared" ref="G67" si="24">D67*E67</f>
        <v>0</v>
      </c>
      <c r="H67" s="384"/>
      <c r="I67" s="266">
        <f t="shared" ref="I67" si="25">G67+H67</f>
        <v>0</v>
      </c>
      <c r="M67" s="85"/>
      <c r="N67" s="85"/>
    </row>
    <row r="68" spans="1:14" s="2" customFormat="1" ht="39" customHeight="1" x14ac:dyDescent="0.25">
      <c r="A68" s="277" t="s">
        <v>986</v>
      </c>
      <c r="B68" s="117" t="s">
        <v>90</v>
      </c>
      <c r="C68" s="9" t="s">
        <v>886</v>
      </c>
      <c r="D68" s="369">
        <v>874.02</v>
      </c>
      <c r="E68" s="139"/>
      <c r="F68" s="139"/>
      <c r="G68" s="265"/>
      <c r="H68" s="270">
        <f>D68*F68</f>
        <v>0</v>
      </c>
      <c r="I68" s="266">
        <f>G68+H68</f>
        <v>0</v>
      </c>
      <c r="L68" s="100"/>
      <c r="M68" s="85"/>
      <c r="N68" s="85"/>
    </row>
    <row r="69" spans="1:14" s="99" customFormat="1" ht="26.4" outlineLevel="1" x14ac:dyDescent="0.25">
      <c r="A69" s="278" t="s">
        <v>987</v>
      </c>
      <c r="B69" s="1" t="s">
        <v>791</v>
      </c>
      <c r="C69" s="254" t="s">
        <v>886</v>
      </c>
      <c r="D69" s="392">
        <v>887.13</v>
      </c>
      <c r="E69" s="393"/>
      <c r="F69" s="393"/>
      <c r="G69" s="266">
        <f t="shared" ref="G69" si="26">D69*E69</f>
        <v>0</v>
      </c>
      <c r="H69" s="384"/>
      <c r="I69" s="266">
        <f t="shared" ref="I69" si="27">G69+H69</f>
        <v>0</v>
      </c>
      <c r="M69" s="85"/>
      <c r="N69" s="85"/>
    </row>
    <row r="70" spans="1:14" s="2" customFormat="1" ht="26.4" x14ac:dyDescent="0.25">
      <c r="A70" s="278" t="s">
        <v>988</v>
      </c>
      <c r="B70" s="1" t="s">
        <v>792</v>
      </c>
      <c r="C70" s="254" t="s">
        <v>884</v>
      </c>
      <c r="D70" s="391">
        <f>65.5962*0.67</f>
        <v>43.948999999999998</v>
      </c>
      <c r="E70" s="255"/>
      <c r="F70" s="255"/>
      <c r="G70" s="266">
        <f t="shared" ref="G70:G74" si="28">D70*E70</f>
        <v>0</v>
      </c>
      <c r="H70" s="384"/>
      <c r="I70" s="266">
        <f t="shared" ref="I70:I74" si="29">G70+H70</f>
        <v>0</v>
      </c>
      <c r="L70" s="100"/>
      <c r="M70" s="85"/>
      <c r="N70" s="85"/>
    </row>
    <row r="71" spans="1:14" s="2" customFormat="1" ht="26.4" x14ac:dyDescent="0.25">
      <c r="A71" s="278" t="s">
        <v>989</v>
      </c>
      <c r="B71" s="1" t="s">
        <v>793</v>
      </c>
      <c r="C71" s="254" t="s">
        <v>884</v>
      </c>
      <c r="D71" s="391">
        <f>5.559*0.67</f>
        <v>3.7250000000000001</v>
      </c>
      <c r="E71" s="255"/>
      <c r="F71" s="255"/>
      <c r="G71" s="266">
        <f t="shared" si="28"/>
        <v>0</v>
      </c>
      <c r="H71" s="384"/>
      <c r="I71" s="266">
        <f t="shared" si="29"/>
        <v>0</v>
      </c>
      <c r="L71" s="100"/>
      <c r="M71" s="85"/>
      <c r="N71" s="85"/>
    </row>
    <row r="72" spans="1:14" s="2" customFormat="1" ht="26.4" x14ac:dyDescent="0.25">
      <c r="A72" s="278" t="s">
        <v>990</v>
      </c>
      <c r="B72" s="1" t="s">
        <v>794</v>
      </c>
      <c r="C72" s="254" t="s">
        <v>884</v>
      </c>
      <c r="D72" s="391">
        <f>4.9674*0.67</f>
        <v>3.3279999999999998</v>
      </c>
      <c r="E72" s="255"/>
      <c r="F72" s="255"/>
      <c r="G72" s="266">
        <f t="shared" si="28"/>
        <v>0</v>
      </c>
      <c r="H72" s="384"/>
      <c r="I72" s="266">
        <f t="shared" si="29"/>
        <v>0</v>
      </c>
      <c r="L72" s="100"/>
      <c r="M72" s="85"/>
      <c r="N72" s="85"/>
    </row>
    <row r="73" spans="1:14" s="2" customFormat="1" ht="26.4" x14ac:dyDescent="0.25">
      <c r="A73" s="278" t="s">
        <v>991</v>
      </c>
      <c r="B73" s="1" t="s">
        <v>795</v>
      </c>
      <c r="C73" s="254" t="s">
        <v>884</v>
      </c>
      <c r="D73" s="391">
        <f>11.73*0.67</f>
        <v>7.859</v>
      </c>
      <c r="E73" s="255"/>
      <c r="F73" s="255"/>
      <c r="G73" s="266">
        <f t="shared" si="28"/>
        <v>0</v>
      </c>
      <c r="H73" s="384"/>
      <c r="I73" s="266">
        <f t="shared" si="29"/>
        <v>0</v>
      </c>
      <c r="L73" s="100"/>
      <c r="M73" s="85"/>
      <c r="N73" s="85"/>
    </row>
    <row r="74" spans="1:14" s="2" customFormat="1" ht="48.75" customHeight="1" x14ac:dyDescent="0.25">
      <c r="A74" s="278" t="s">
        <v>992</v>
      </c>
      <c r="B74" s="1" t="s">
        <v>810</v>
      </c>
      <c r="C74" s="254" t="s">
        <v>884</v>
      </c>
      <c r="D74" s="391">
        <f>0.4692*0.67</f>
        <v>0.314</v>
      </c>
      <c r="E74" s="255"/>
      <c r="F74" s="255"/>
      <c r="G74" s="266">
        <f t="shared" si="28"/>
        <v>0</v>
      </c>
      <c r="H74" s="384"/>
      <c r="I74" s="266">
        <f t="shared" si="29"/>
        <v>0</v>
      </c>
      <c r="L74" s="100"/>
      <c r="M74" s="85"/>
      <c r="N74" s="85"/>
    </row>
    <row r="75" spans="1:14" s="2" customFormat="1" ht="64.5" customHeight="1" x14ac:dyDescent="0.25">
      <c r="A75" s="277" t="s">
        <v>993</v>
      </c>
      <c r="B75" s="117" t="s">
        <v>107</v>
      </c>
      <c r="C75" s="9" t="s">
        <v>886</v>
      </c>
      <c r="D75" s="369">
        <v>252.32</v>
      </c>
      <c r="E75" s="139"/>
      <c r="F75" s="139"/>
      <c r="G75" s="265"/>
      <c r="H75" s="270">
        <f>D75*F75</f>
        <v>0</v>
      </c>
      <c r="I75" s="266">
        <f>G75+H75</f>
        <v>0</v>
      </c>
      <c r="L75" s="100"/>
      <c r="M75" s="85"/>
      <c r="N75" s="85"/>
    </row>
    <row r="76" spans="1:14" s="99" customFormat="1" ht="26.4" outlineLevel="1" x14ac:dyDescent="0.25">
      <c r="A76" s="278" t="s">
        <v>994</v>
      </c>
      <c r="B76" s="1" t="s">
        <v>791</v>
      </c>
      <c r="C76" s="254" t="s">
        <v>886</v>
      </c>
      <c r="D76" s="392">
        <v>256.10000000000002</v>
      </c>
      <c r="E76" s="393"/>
      <c r="F76" s="393"/>
      <c r="G76" s="266">
        <f t="shared" ref="G76" si="30">D76*E76</f>
        <v>0</v>
      </c>
      <c r="H76" s="384"/>
      <c r="I76" s="266">
        <f t="shared" ref="I76" si="31">G76+H76</f>
        <v>0</v>
      </c>
      <c r="M76" s="85"/>
      <c r="N76" s="85"/>
    </row>
    <row r="77" spans="1:14" s="2" customFormat="1" ht="26.4" x14ac:dyDescent="0.25">
      <c r="A77" s="278" t="s">
        <v>995</v>
      </c>
      <c r="B77" s="1" t="s">
        <v>796</v>
      </c>
      <c r="C77" s="254" t="s">
        <v>884</v>
      </c>
      <c r="D77" s="391">
        <f>26.5404*0.67</f>
        <v>17.782</v>
      </c>
      <c r="E77" s="255"/>
      <c r="F77" s="255"/>
      <c r="G77" s="266">
        <f t="shared" ref="G77:G80" si="32">D77*E77</f>
        <v>0</v>
      </c>
      <c r="H77" s="384"/>
      <c r="I77" s="266">
        <f t="shared" ref="I77:I80" si="33">G77+H77</f>
        <v>0</v>
      </c>
      <c r="L77" s="100"/>
      <c r="M77" s="85"/>
      <c r="N77" s="85"/>
    </row>
    <row r="78" spans="1:14" s="2" customFormat="1" ht="26.4" x14ac:dyDescent="0.25">
      <c r="A78" s="278" t="s">
        <v>996</v>
      </c>
      <c r="B78" s="1" t="s">
        <v>794</v>
      </c>
      <c r="C78" s="254" t="s">
        <v>884</v>
      </c>
      <c r="D78" s="391">
        <f>0.1632*0.67</f>
        <v>0.109</v>
      </c>
      <c r="E78" s="255"/>
      <c r="F78" s="255"/>
      <c r="G78" s="266">
        <f t="shared" si="32"/>
        <v>0</v>
      </c>
      <c r="H78" s="384"/>
      <c r="I78" s="266">
        <f t="shared" si="33"/>
        <v>0</v>
      </c>
      <c r="L78" s="100"/>
      <c r="M78" s="85"/>
      <c r="N78" s="85"/>
    </row>
    <row r="79" spans="1:14" s="2" customFormat="1" ht="26.4" x14ac:dyDescent="0.25">
      <c r="A79" s="278" t="s">
        <v>997</v>
      </c>
      <c r="B79" s="1" t="s">
        <v>797</v>
      </c>
      <c r="C79" s="254" t="s">
        <v>884</v>
      </c>
      <c r="D79" s="391">
        <f>3.519*0.67</f>
        <v>2.3580000000000001</v>
      </c>
      <c r="E79" s="255"/>
      <c r="F79" s="255"/>
      <c r="G79" s="266">
        <f t="shared" si="32"/>
        <v>0</v>
      </c>
      <c r="H79" s="384"/>
      <c r="I79" s="266">
        <f t="shared" si="33"/>
        <v>0</v>
      </c>
      <c r="L79" s="100"/>
      <c r="M79" s="85"/>
      <c r="N79" s="85"/>
    </row>
    <row r="80" spans="1:14" s="2" customFormat="1" ht="26.4" x14ac:dyDescent="0.25">
      <c r="A80" s="278" t="s">
        <v>998</v>
      </c>
      <c r="B80" s="1" t="s">
        <v>801</v>
      </c>
      <c r="C80" s="254" t="s">
        <v>884</v>
      </c>
      <c r="D80" s="391">
        <f>4.0596*0.67</f>
        <v>2.72</v>
      </c>
      <c r="E80" s="255"/>
      <c r="F80" s="255"/>
      <c r="G80" s="266">
        <f t="shared" si="32"/>
        <v>0</v>
      </c>
      <c r="H80" s="384"/>
      <c r="I80" s="266">
        <f t="shared" si="33"/>
        <v>0</v>
      </c>
      <c r="L80" s="100"/>
      <c r="M80" s="85"/>
      <c r="N80" s="85"/>
    </row>
    <row r="81" spans="1:14" s="2" customFormat="1" ht="39.6" x14ac:dyDescent="0.25">
      <c r="A81" s="277" t="s">
        <v>999</v>
      </c>
      <c r="B81" s="117" t="s">
        <v>100</v>
      </c>
      <c r="C81" s="9" t="s">
        <v>886</v>
      </c>
      <c r="D81" s="369">
        <v>29.94</v>
      </c>
      <c r="E81" s="139"/>
      <c r="F81" s="139"/>
      <c r="G81" s="265"/>
      <c r="H81" s="270">
        <f>D81*F81</f>
        <v>0</v>
      </c>
      <c r="I81" s="266">
        <f>G81+H81</f>
        <v>0</v>
      </c>
      <c r="L81" s="100"/>
      <c r="M81" s="85"/>
      <c r="N81" s="85"/>
    </row>
    <row r="82" spans="1:14" s="99" customFormat="1" ht="26.4" outlineLevel="1" x14ac:dyDescent="0.25">
      <c r="A82" s="278" t="s">
        <v>1000</v>
      </c>
      <c r="B82" s="1" t="s">
        <v>791</v>
      </c>
      <c r="C82" s="254" t="s">
        <v>886</v>
      </c>
      <c r="D82" s="392">
        <v>30.39</v>
      </c>
      <c r="E82" s="393"/>
      <c r="F82" s="393"/>
      <c r="G82" s="266">
        <f t="shared" ref="G82" si="34">D82*E82</f>
        <v>0</v>
      </c>
      <c r="H82" s="384"/>
      <c r="I82" s="266">
        <f t="shared" ref="I82" si="35">G82+H82</f>
        <v>0</v>
      </c>
      <c r="L82" s="100"/>
      <c r="M82" s="85"/>
      <c r="N82" s="85"/>
    </row>
    <row r="83" spans="1:14" s="2" customFormat="1" ht="26.4" x14ac:dyDescent="0.25">
      <c r="A83" s="278" t="s">
        <v>1001</v>
      </c>
      <c r="B83" s="1" t="s">
        <v>799</v>
      </c>
      <c r="C83" s="254" t="s">
        <v>884</v>
      </c>
      <c r="D83" s="391">
        <f>6.7187*0.67</f>
        <v>4.5019999999999998</v>
      </c>
      <c r="E83" s="255"/>
      <c r="F83" s="255"/>
      <c r="G83" s="266">
        <f t="shared" ref="G83:G84" si="36">D83*E83</f>
        <v>0</v>
      </c>
      <c r="H83" s="384"/>
      <c r="I83" s="266">
        <f t="shared" ref="I83:I84" si="37">G83+H83</f>
        <v>0</v>
      </c>
      <c r="L83" s="100"/>
      <c r="M83" s="85"/>
      <c r="N83" s="85"/>
    </row>
    <row r="84" spans="1:14" s="2" customFormat="1" ht="26.4" x14ac:dyDescent="0.25">
      <c r="A84" s="278" t="s">
        <v>1002</v>
      </c>
      <c r="B84" s="1" t="s">
        <v>801</v>
      </c>
      <c r="C84" s="254" t="s">
        <v>884</v>
      </c>
      <c r="D84" s="391">
        <f>1.7471*0.67</f>
        <v>1.171</v>
      </c>
      <c r="E84" s="255"/>
      <c r="F84" s="255"/>
      <c r="G84" s="266">
        <f t="shared" si="36"/>
        <v>0</v>
      </c>
      <c r="H84" s="384"/>
      <c r="I84" s="266">
        <f t="shared" si="37"/>
        <v>0</v>
      </c>
      <c r="L84" s="100"/>
      <c r="M84" s="85"/>
      <c r="N84" s="85"/>
    </row>
    <row r="85" spans="1:14" s="2" customFormat="1" ht="26.4" x14ac:dyDescent="0.25">
      <c r="A85" s="277" t="s">
        <v>1003</v>
      </c>
      <c r="B85" s="117" t="s">
        <v>802</v>
      </c>
      <c r="C85" s="9" t="s">
        <v>884</v>
      </c>
      <c r="D85" s="369">
        <f>2.462*0.67</f>
        <v>1.65</v>
      </c>
      <c r="E85" s="139"/>
      <c r="F85" s="139"/>
      <c r="G85" s="265"/>
      <c r="H85" s="270">
        <f>D85*F85</f>
        <v>0</v>
      </c>
      <c r="I85" s="266">
        <f>G85+H85</f>
        <v>0</v>
      </c>
      <c r="L85" s="100"/>
      <c r="M85" s="85"/>
      <c r="N85" s="85"/>
    </row>
    <row r="86" spans="1:14" s="2" customFormat="1" ht="24.75" customHeight="1" x14ac:dyDescent="0.25">
      <c r="A86" s="278" t="s">
        <v>1004</v>
      </c>
      <c r="B86" s="1" t="s">
        <v>803</v>
      </c>
      <c r="C86" s="254" t="s">
        <v>884</v>
      </c>
      <c r="D86" s="391">
        <f>2.462*0.67</f>
        <v>1.65</v>
      </c>
      <c r="E86" s="255"/>
      <c r="F86" s="255"/>
      <c r="G86" s="266">
        <f t="shared" ref="G86" si="38">D86*E86</f>
        <v>0</v>
      </c>
      <c r="H86" s="384"/>
      <c r="I86" s="266">
        <f t="shared" ref="I86" si="39">G86+H86</f>
        <v>0</v>
      </c>
      <c r="L86" s="100"/>
      <c r="M86" s="85"/>
      <c r="N86" s="85"/>
    </row>
    <row r="87" spans="1:14" s="2" customFormat="1" ht="69" customHeight="1" x14ac:dyDescent="0.25">
      <c r="A87" s="277" t="s">
        <v>1005</v>
      </c>
      <c r="B87" s="117" t="s">
        <v>114</v>
      </c>
      <c r="C87" s="9" t="s">
        <v>886</v>
      </c>
      <c r="D87" s="369">
        <v>754.25</v>
      </c>
      <c r="E87" s="139"/>
      <c r="F87" s="139"/>
      <c r="G87" s="265"/>
      <c r="H87" s="270">
        <f>D87*F87</f>
        <v>0</v>
      </c>
      <c r="I87" s="266">
        <f>G87+H87</f>
        <v>0</v>
      </c>
      <c r="L87" s="100"/>
      <c r="M87" s="85"/>
      <c r="N87" s="85"/>
    </row>
    <row r="88" spans="1:14" s="99" customFormat="1" ht="26.4" outlineLevel="1" x14ac:dyDescent="0.25">
      <c r="A88" s="278" t="s">
        <v>1006</v>
      </c>
      <c r="B88" s="1" t="s">
        <v>804</v>
      </c>
      <c r="C88" s="254" t="s">
        <v>886</v>
      </c>
      <c r="D88" s="392">
        <v>765.56</v>
      </c>
      <c r="E88" s="393"/>
      <c r="F88" s="393"/>
      <c r="G88" s="266">
        <f t="shared" ref="G88" si="40">D88*E88</f>
        <v>0</v>
      </c>
      <c r="H88" s="384"/>
      <c r="I88" s="266">
        <f t="shared" ref="I88" si="41">G88+H88</f>
        <v>0</v>
      </c>
      <c r="L88" s="100"/>
      <c r="M88" s="85"/>
      <c r="N88" s="85"/>
    </row>
    <row r="89" spans="1:14" s="2" customFormat="1" ht="26.4" x14ac:dyDescent="0.25">
      <c r="A89" s="278" t="s">
        <v>1007</v>
      </c>
      <c r="B89" s="1" t="s">
        <v>794</v>
      </c>
      <c r="C89" s="254" t="s">
        <v>884</v>
      </c>
      <c r="D89" s="391">
        <f>41.412*0.67</f>
        <v>27.745999999999999</v>
      </c>
      <c r="E89" s="255"/>
      <c r="F89" s="255"/>
      <c r="G89" s="266">
        <f t="shared" ref="G89:G97" si="42">D89*E89</f>
        <v>0</v>
      </c>
      <c r="H89" s="384"/>
      <c r="I89" s="266">
        <f t="shared" ref="I89:I97" si="43">G89+H89</f>
        <v>0</v>
      </c>
      <c r="L89" s="100"/>
      <c r="M89" s="85"/>
      <c r="N89" s="85"/>
    </row>
    <row r="90" spans="1:14" s="2" customFormat="1" ht="26.4" x14ac:dyDescent="0.25">
      <c r="A90" s="278" t="s">
        <v>1008</v>
      </c>
      <c r="B90" s="1" t="s">
        <v>798</v>
      </c>
      <c r="C90" s="254" t="s">
        <v>884</v>
      </c>
      <c r="D90" s="391">
        <f>1.836*0.67</f>
        <v>1.23</v>
      </c>
      <c r="E90" s="255"/>
      <c r="F90" s="255"/>
      <c r="G90" s="266">
        <f t="shared" si="42"/>
        <v>0</v>
      </c>
      <c r="H90" s="384"/>
      <c r="I90" s="266">
        <f t="shared" si="43"/>
        <v>0</v>
      </c>
      <c r="L90" s="100"/>
      <c r="M90" s="85"/>
      <c r="N90" s="85"/>
    </row>
    <row r="91" spans="1:14" s="2" customFormat="1" ht="26.4" x14ac:dyDescent="0.25">
      <c r="A91" s="278" t="s">
        <v>1009</v>
      </c>
      <c r="B91" s="1" t="s">
        <v>793</v>
      </c>
      <c r="C91" s="254" t="s">
        <v>884</v>
      </c>
      <c r="D91" s="391">
        <f>8.4558*0.67</f>
        <v>5.665</v>
      </c>
      <c r="E91" s="255"/>
      <c r="F91" s="255"/>
      <c r="G91" s="266">
        <f t="shared" si="42"/>
        <v>0</v>
      </c>
      <c r="H91" s="384"/>
      <c r="I91" s="266">
        <f t="shared" si="43"/>
        <v>0</v>
      </c>
      <c r="L91" s="100"/>
      <c r="M91" s="85"/>
      <c r="N91" s="85"/>
    </row>
    <row r="92" spans="1:14" s="2" customFormat="1" ht="26.4" x14ac:dyDescent="0.25">
      <c r="A92" s="278" t="s">
        <v>1010</v>
      </c>
      <c r="B92" s="1" t="s">
        <v>796</v>
      </c>
      <c r="C92" s="254" t="s">
        <v>884</v>
      </c>
      <c r="D92" s="391">
        <f>84.5886*0.67</f>
        <v>56.673999999999999</v>
      </c>
      <c r="E92" s="255"/>
      <c r="F92" s="255"/>
      <c r="G92" s="266">
        <f t="shared" si="42"/>
        <v>0</v>
      </c>
      <c r="H92" s="384"/>
      <c r="I92" s="266">
        <f t="shared" si="43"/>
        <v>0</v>
      </c>
      <c r="L92" s="100"/>
      <c r="M92" s="85"/>
      <c r="N92" s="85"/>
    </row>
    <row r="93" spans="1:14" s="2" customFormat="1" ht="26.4" x14ac:dyDescent="0.25">
      <c r="A93" s="278" t="s">
        <v>1011</v>
      </c>
      <c r="B93" s="1" t="s">
        <v>805</v>
      </c>
      <c r="C93" s="254" t="s">
        <v>884</v>
      </c>
      <c r="D93" s="391">
        <f>1.2546*0.67</f>
        <v>0.84099999999999997</v>
      </c>
      <c r="E93" s="255"/>
      <c r="F93" s="255"/>
      <c r="G93" s="266">
        <f t="shared" si="42"/>
        <v>0</v>
      </c>
      <c r="H93" s="384"/>
      <c r="I93" s="266">
        <f t="shared" si="43"/>
        <v>0</v>
      </c>
      <c r="L93" s="100"/>
      <c r="M93" s="85"/>
      <c r="N93" s="85"/>
    </row>
    <row r="94" spans="1:14" s="2" customFormat="1" ht="26.4" x14ac:dyDescent="0.25">
      <c r="A94" s="278" t="s">
        <v>1012</v>
      </c>
      <c r="B94" s="1" t="s">
        <v>799</v>
      </c>
      <c r="C94" s="254" t="s">
        <v>884</v>
      </c>
      <c r="D94" s="391">
        <f>18.6252*0.67</f>
        <v>12.478999999999999</v>
      </c>
      <c r="E94" s="255"/>
      <c r="F94" s="255"/>
      <c r="G94" s="266">
        <f t="shared" si="42"/>
        <v>0</v>
      </c>
      <c r="H94" s="384"/>
      <c r="I94" s="266">
        <f t="shared" si="43"/>
        <v>0</v>
      </c>
      <c r="L94" s="100"/>
      <c r="M94" s="85"/>
      <c r="N94" s="85"/>
    </row>
    <row r="95" spans="1:14" s="2" customFormat="1" ht="26.4" x14ac:dyDescent="0.25">
      <c r="A95" s="278" t="s">
        <v>1013</v>
      </c>
      <c r="B95" s="1" t="s">
        <v>797</v>
      </c>
      <c r="C95" s="254" t="s">
        <v>884</v>
      </c>
      <c r="D95" s="391">
        <f>1.2577*0.67</f>
        <v>0.84299999999999997</v>
      </c>
      <c r="E95" s="255"/>
      <c r="F95" s="255"/>
      <c r="G95" s="266">
        <f t="shared" si="42"/>
        <v>0</v>
      </c>
      <c r="H95" s="384"/>
      <c r="I95" s="266">
        <f t="shared" si="43"/>
        <v>0</v>
      </c>
      <c r="L95" s="100"/>
      <c r="M95" s="85"/>
      <c r="N95" s="85"/>
    </row>
    <row r="96" spans="1:14" s="2" customFormat="1" ht="26.4" x14ac:dyDescent="0.25">
      <c r="A96" s="278" t="s">
        <v>1014</v>
      </c>
      <c r="B96" s="1" t="s">
        <v>801</v>
      </c>
      <c r="C96" s="254" t="s">
        <v>884</v>
      </c>
      <c r="D96" s="391">
        <f>4.2269*0.67</f>
        <v>2.8319999999999999</v>
      </c>
      <c r="E96" s="255"/>
      <c r="F96" s="255"/>
      <c r="G96" s="266">
        <f t="shared" si="42"/>
        <v>0</v>
      </c>
      <c r="H96" s="384"/>
      <c r="I96" s="266">
        <f t="shared" si="43"/>
        <v>0</v>
      </c>
      <c r="L96" s="100"/>
      <c r="M96" s="85"/>
      <c r="N96" s="85"/>
    </row>
    <row r="97" spans="1:14" s="2" customFormat="1" ht="26.4" x14ac:dyDescent="0.25">
      <c r="A97" s="278" t="s">
        <v>1015</v>
      </c>
      <c r="B97" s="1" t="s">
        <v>795</v>
      </c>
      <c r="C97" s="254" t="s">
        <v>884</v>
      </c>
      <c r="D97" s="391">
        <f>16.5546*0.67</f>
        <v>11.092000000000001</v>
      </c>
      <c r="E97" s="255"/>
      <c r="F97" s="255"/>
      <c r="G97" s="266">
        <f t="shared" si="42"/>
        <v>0</v>
      </c>
      <c r="H97" s="384"/>
      <c r="I97" s="266">
        <f t="shared" si="43"/>
        <v>0</v>
      </c>
      <c r="L97" s="100"/>
      <c r="M97" s="85"/>
      <c r="N97" s="85"/>
    </row>
    <row r="98" spans="1:14" s="364" customFormat="1" ht="28.5" customHeight="1" x14ac:dyDescent="0.25">
      <c r="A98" s="394" t="s">
        <v>1016</v>
      </c>
      <c r="B98" s="354" t="s">
        <v>808</v>
      </c>
      <c r="C98" s="362"/>
      <c r="D98" s="372"/>
      <c r="E98" s="363"/>
      <c r="F98" s="363"/>
      <c r="G98" s="387"/>
      <c r="H98" s="388"/>
      <c r="I98" s="390"/>
      <c r="M98" s="357"/>
      <c r="N98" s="357"/>
    </row>
    <row r="99" spans="1:14" s="2" customFormat="1" ht="55.5" customHeight="1" x14ac:dyDescent="0.25">
      <c r="A99" s="277" t="s">
        <v>1017</v>
      </c>
      <c r="B99" s="117" t="s">
        <v>209</v>
      </c>
      <c r="C99" s="9" t="s">
        <v>886</v>
      </c>
      <c r="D99" s="369">
        <v>12.06</v>
      </c>
      <c r="E99" s="139"/>
      <c r="F99" s="139"/>
      <c r="G99" s="265"/>
      <c r="H99" s="270">
        <f>D99*F99</f>
        <v>0</v>
      </c>
      <c r="I99" s="266">
        <f>G99+H99</f>
        <v>0</v>
      </c>
      <c r="L99" s="100"/>
      <c r="M99" s="85"/>
      <c r="N99" s="85"/>
    </row>
    <row r="100" spans="1:14" s="99" customFormat="1" ht="26.4" outlineLevel="1" x14ac:dyDescent="0.25">
      <c r="A100" s="278" t="s">
        <v>1018</v>
      </c>
      <c r="B100" s="1" t="s">
        <v>804</v>
      </c>
      <c r="C100" s="254" t="s">
        <v>886</v>
      </c>
      <c r="D100" s="392">
        <v>12.24</v>
      </c>
      <c r="E100" s="393"/>
      <c r="F100" s="393"/>
      <c r="G100" s="266">
        <f t="shared" ref="G100" si="44">D100*E100</f>
        <v>0</v>
      </c>
      <c r="H100" s="384"/>
      <c r="I100" s="266">
        <f t="shared" ref="I100" si="45">G100+H100</f>
        <v>0</v>
      </c>
      <c r="L100" s="100"/>
      <c r="M100" s="85"/>
      <c r="N100" s="85"/>
    </row>
    <row r="101" spans="1:14" s="2" customFormat="1" ht="26.4" x14ac:dyDescent="0.25">
      <c r="A101" s="278" t="s">
        <v>1019</v>
      </c>
      <c r="B101" s="1" t="s">
        <v>796</v>
      </c>
      <c r="C101" s="254" t="s">
        <v>884</v>
      </c>
      <c r="D101" s="391">
        <f>4.7073*0.67</f>
        <v>3.1539999999999999</v>
      </c>
      <c r="E101" s="255"/>
      <c r="F101" s="255"/>
      <c r="G101" s="266">
        <f t="shared" ref="G101:G102" si="46">D101*E101</f>
        <v>0</v>
      </c>
      <c r="H101" s="384"/>
      <c r="I101" s="266">
        <f t="shared" ref="I101:I102" si="47">G101+H101</f>
        <v>0</v>
      </c>
      <c r="L101" s="100"/>
      <c r="M101" s="85"/>
      <c r="N101" s="85"/>
    </row>
    <row r="102" spans="1:14" s="2" customFormat="1" ht="32.25" customHeight="1" x14ac:dyDescent="0.25">
      <c r="A102" s="278" t="s">
        <v>1020</v>
      </c>
      <c r="B102" s="1" t="s">
        <v>798</v>
      </c>
      <c r="C102" s="254" t="s">
        <v>884</v>
      </c>
      <c r="D102" s="391">
        <f>0.4457*0.67</f>
        <v>0.29899999999999999</v>
      </c>
      <c r="E102" s="255"/>
      <c r="F102" s="255"/>
      <c r="G102" s="266">
        <f t="shared" si="46"/>
        <v>0</v>
      </c>
      <c r="H102" s="384"/>
      <c r="I102" s="266">
        <f t="shared" si="47"/>
        <v>0</v>
      </c>
      <c r="L102" s="100"/>
      <c r="M102" s="85"/>
      <c r="N102" s="85"/>
    </row>
    <row r="103" spans="1:14" s="356" customFormat="1" ht="26.25" customHeight="1" x14ac:dyDescent="0.3">
      <c r="A103" s="394" t="s">
        <v>5</v>
      </c>
      <c r="B103" s="354" t="s">
        <v>811</v>
      </c>
      <c r="C103" s="353"/>
      <c r="D103" s="373"/>
      <c r="E103" s="355"/>
      <c r="F103" s="355"/>
      <c r="G103" s="385"/>
      <c r="H103" s="386"/>
      <c r="I103" s="385"/>
      <c r="M103" s="357"/>
      <c r="N103" s="357"/>
    </row>
    <row r="104" spans="1:14" s="356" customFormat="1" ht="26.25" customHeight="1" x14ac:dyDescent="0.3">
      <c r="A104" s="394" t="s">
        <v>365</v>
      </c>
      <c r="B104" s="354" t="s">
        <v>812</v>
      </c>
      <c r="C104" s="353"/>
      <c r="D104" s="373"/>
      <c r="E104" s="355"/>
      <c r="F104" s="355"/>
      <c r="G104" s="385"/>
      <c r="H104" s="386"/>
      <c r="I104" s="385"/>
      <c r="M104" s="357"/>
      <c r="N104" s="357"/>
    </row>
    <row r="105" spans="1:14" s="2" customFormat="1" ht="26.4" x14ac:dyDescent="0.25">
      <c r="A105" s="277" t="s">
        <v>1021</v>
      </c>
      <c r="B105" s="117" t="s">
        <v>813</v>
      </c>
      <c r="C105" s="9" t="s">
        <v>869</v>
      </c>
      <c r="D105" s="369">
        <v>5697.28</v>
      </c>
      <c r="E105" s="139"/>
      <c r="F105" s="139"/>
      <c r="G105" s="265"/>
      <c r="H105" s="270">
        <f>D105*F105</f>
        <v>0</v>
      </c>
      <c r="I105" s="266">
        <f>G105+H105</f>
        <v>0</v>
      </c>
      <c r="L105" s="100"/>
      <c r="M105" s="85"/>
      <c r="N105" s="85"/>
    </row>
    <row r="106" spans="1:14" s="99" customFormat="1" ht="26.4" outlineLevel="1" x14ac:dyDescent="0.25">
      <c r="A106" s="278" t="s">
        <v>1022</v>
      </c>
      <c r="B106" s="1" t="s">
        <v>814</v>
      </c>
      <c r="C106" s="254" t="s">
        <v>884</v>
      </c>
      <c r="D106" s="392">
        <v>1.139</v>
      </c>
      <c r="E106" s="393"/>
      <c r="F106" s="393"/>
      <c r="G106" s="266">
        <f t="shared" ref="G106" si="48">D106*E106</f>
        <v>0</v>
      </c>
      <c r="H106" s="384"/>
      <c r="I106" s="266">
        <f t="shared" ref="I106" si="49">G106+H106</f>
        <v>0</v>
      </c>
      <c r="L106" s="100"/>
      <c r="M106" s="85"/>
      <c r="N106" s="85"/>
    </row>
    <row r="107" spans="1:14" s="2" customFormat="1" ht="58.5" customHeight="1" x14ac:dyDescent="0.25">
      <c r="A107" s="277" t="s">
        <v>1023</v>
      </c>
      <c r="B107" s="117" t="s">
        <v>815</v>
      </c>
      <c r="C107" s="9" t="s">
        <v>869</v>
      </c>
      <c r="D107" s="369">
        <v>5697.28</v>
      </c>
      <c r="E107" s="139"/>
      <c r="F107" s="139"/>
      <c r="G107" s="265"/>
      <c r="H107" s="270">
        <f>D107*F107</f>
        <v>0</v>
      </c>
      <c r="I107" s="266">
        <f>G107+H107</f>
        <v>0</v>
      </c>
      <c r="L107" s="100"/>
      <c r="M107" s="85"/>
      <c r="N107" s="85"/>
    </row>
    <row r="108" spans="1:14" s="99" customFormat="1" ht="33" customHeight="1" outlineLevel="1" x14ac:dyDescent="0.25">
      <c r="A108" s="278" t="s">
        <v>1024</v>
      </c>
      <c r="B108" s="1" t="s">
        <v>126</v>
      </c>
      <c r="C108" s="254" t="s">
        <v>869</v>
      </c>
      <c r="D108" s="392">
        <v>6836.7359999999999</v>
      </c>
      <c r="E108" s="393"/>
      <c r="F108" s="393"/>
      <c r="G108" s="266">
        <f t="shared" ref="G108" si="50">D108*E108</f>
        <v>0</v>
      </c>
      <c r="H108" s="384"/>
      <c r="I108" s="266">
        <f t="shared" ref="I108" si="51">G108+H108</f>
        <v>0</v>
      </c>
      <c r="L108" s="100"/>
      <c r="M108" s="85"/>
      <c r="N108" s="85"/>
    </row>
    <row r="109" spans="1:14" s="99" customFormat="1" ht="24.75" customHeight="1" outlineLevel="1" x14ac:dyDescent="0.25">
      <c r="A109" s="278" t="s">
        <v>1025</v>
      </c>
      <c r="B109" s="1" t="s">
        <v>173</v>
      </c>
      <c r="C109" s="254" t="s">
        <v>884</v>
      </c>
      <c r="D109" s="392">
        <v>14.2432</v>
      </c>
      <c r="E109" s="393"/>
      <c r="F109" s="393"/>
      <c r="G109" s="266">
        <f t="shared" ref="G109" si="52">D109*E109</f>
        <v>0</v>
      </c>
      <c r="H109" s="384"/>
      <c r="I109" s="266">
        <f t="shared" ref="I109" si="53">G109+H109</f>
        <v>0</v>
      </c>
      <c r="L109" s="100"/>
      <c r="M109" s="85"/>
      <c r="N109" s="85"/>
    </row>
    <row r="110" spans="1:14" s="2" customFormat="1" ht="70.5" customHeight="1" x14ac:dyDescent="0.25">
      <c r="A110" s="277" t="s">
        <v>1026</v>
      </c>
      <c r="B110" s="117" t="s">
        <v>816</v>
      </c>
      <c r="C110" s="9" t="s">
        <v>869</v>
      </c>
      <c r="D110" s="369">
        <f>D107</f>
        <v>5697.28</v>
      </c>
      <c r="E110" s="139"/>
      <c r="F110" s="139"/>
      <c r="G110" s="265"/>
      <c r="H110" s="270">
        <f>D110*F110</f>
        <v>0</v>
      </c>
      <c r="I110" s="266">
        <f>G110+H110</f>
        <v>0</v>
      </c>
      <c r="L110" s="100"/>
      <c r="M110" s="85"/>
      <c r="N110" s="85"/>
    </row>
    <row r="111" spans="1:14" s="99" customFormat="1" ht="26.4" outlineLevel="1" x14ac:dyDescent="0.25">
      <c r="A111" s="278" t="s">
        <v>1027</v>
      </c>
      <c r="B111" s="1" t="s">
        <v>126</v>
      </c>
      <c r="C111" s="254" t="s">
        <v>869</v>
      </c>
      <c r="D111" s="392">
        <v>6836.7359999999999</v>
      </c>
      <c r="E111" s="393"/>
      <c r="F111" s="393"/>
      <c r="G111" s="266">
        <f t="shared" ref="G111" si="54">D111*E111</f>
        <v>0</v>
      </c>
      <c r="H111" s="384"/>
      <c r="I111" s="266">
        <f t="shared" ref="I111" si="55">G111+H111</f>
        <v>0</v>
      </c>
      <c r="L111" s="100"/>
      <c r="M111" s="85"/>
      <c r="N111" s="85"/>
    </row>
    <row r="112" spans="1:14" s="99" customFormat="1" ht="24.75" customHeight="1" outlineLevel="1" x14ac:dyDescent="0.25">
      <c r="A112" s="278" t="s">
        <v>1028</v>
      </c>
      <c r="B112" s="1" t="s">
        <v>173</v>
      </c>
      <c r="C112" s="254" t="s">
        <v>884</v>
      </c>
      <c r="D112" s="392">
        <v>14.2432</v>
      </c>
      <c r="E112" s="393"/>
      <c r="F112" s="393"/>
      <c r="G112" s="266">
        <f t="shared" ref="G112" si="56">D112*E112</f>
        <v>0</v>
      </c>
      <c r="H112" s="384"/>
      <c r="I112" s="266">
        <f t="shared" ref="I112" si="57">G112+H112</f>
        <v>0</v>
      </c>
      <c r="L112" s="100"/>
      <c r="M112" s="85"/>
      <c r="N112" s="85"/>
    </row>
    <row r="113" spans="1:14" s="2" customFormat="1" ht="26.4" x14ac:dyDescent="0.25">
      <c r="A113" s="277" t="s">
        <v>1029</v>
      </c>
      <c r="B113" s="117" t="s">
        <v>817</v>
      </c>
      <c r="C113" s="9" t="s">
        <v>869</v>
      </c>
      <c r="D113" s="369">
        <v>24.1</v>
      </c>
      <c r="E113" s="139"/>
      <c r="F113" s="139"/>
      <c r="G113" s="265"/>
      <c r="H113" s="270">
        <f>D113*F113</f>
        <v>0</v>
      </c>
      <c r="I113" s="266">
        <f>G113+H113</f>
        <v>0</v>
      </c>
      <c r="L113" s="100"/>
      <c r="M113" s="85"/>
      <c r="N113" s="85"/>
    </row>
    <row r="114" spans="1:14" s="99" customFormat="1" ht="30.75" customHeight="1" outlineLevel="1" x14ac:dyDescent="0.25">
      <c r="A114" s="278" t="s">
        <v>1030</v>
      </c>
      <c r="B114" s="1" t="s">
        <v>81</v>
      </c>
      <c r="C114" s="254" t="s">
        <v>883</v>
      </c>
      <c r="D114" s="392">
        <v>0.49</v>
      </c>
      <c r="E114" s="393"/>
      <c r="F114" s="393"/>
      <c r="G114" s="266">
        <f t="shared" ref="G114" si="58">D114*E114</f>
        <v>0</v>
      </c>
      <c r="H114" s="384"/>
      <c r="I114" s="266">
        <f t="shared" ref="I114" si="59">G114+H114</f>
        <v>0</v>
      </c>
      <c r="L114" s="100"/>
      <c r="M114" s="85"/>
      <c r="N114" s="85"/>
    </row>
    <row r="115" spans="1:14" s="2" customFormat="1" ht="59.25" customHeight="1" x14ac:dyDescent="0.25">
      <c r="A115" s="277" t="s">
        <v>1031</v>
      </c>
      <c r="B115" s="117" t="s">
        <v>130</v>
      </c>
      <c r="C115" s="9" t="s">
        <v>869</v>
      </c>
      <c r="D115" s="369">
        <f>D113</f>
        <v>24.1</v>
      </c>
      <c r="E115" s="139"/>
      <c r="F115" s="139"/>
      <c r="G115" s="265"/>
      <c r="H115" s="270">
        <f>D115*F115</f>
        <v>0</v>
      </c>
      <c r="I115" s="266">
        <f>G115+H115</f>
        <v>0</v>
      </c>
      <c r="L115" s="100"/>
      <c r="M115" s="85"/>
      <c r="N115" s="85"/>
    </row>
    <row r="116" spans="1:14" s="99" customFormat="1" ht="25.5" customHeight="1" outlineLevel="1" x14ac:dyDescent="0.25">
      <c r="A116" s="278" t="s">
        <v>1032</v>
      </c>
      <c r="B116" s="1" t="s">
        <v>81</v>
      </c>
      <c r="C116" s="254" t="s">
        <v>883</v>
      </c>
      <c r="D116" s="392">
        <v>1.9681919999999999</v>
      </c>
      <c r="E116" s="393"/>
      <c r="F116" s="393"/>
      <c r="G116" s="266">
        <f t="shared" ref="G116" si="60">D116*E116</f>
        <v>0</v>
      </c>
      <c r="H116" s="384"/>
      <c r="I116" s="266">
        <f t="shared" ref="I116" si="61">G116+H116</f>
        <v>0</v>
      </c>
      <c r="L116" s="100"/>
      <c r="M116" s="85"/>
      <c r="N116" s="85"/>
    </row>
    <row r="117" spans="1:14" s="359" customFormat="1" ht="24" customHeight="1" outlineLevel="1" x14ac:dyDescent="0.3">
      <c r="A117" s="394" t="s">
        <v>366</v>
      </c>
      <c r="B117" s="358" t="s">
        <v>71</v>
      </c>
      <c r="C117" s="353"/>
      <c r="D117" s="395"/>
      <c r="E117" s="396"/>
      <c r="F117" s="396"/>
      <c r="G117" s="385"/>
      <c r="H117" s="385"/>
      <c r="I117" s="385"/>
      <c r="M117" s="360"/>
      <c r="N117" s="360"/>
    </row>
    <row r="118" spans="1:14" s="99" customFormat="1" ht="86.25" customHeight="1" outlineLevel="1" x14ac:dyDescent="0.25">
      <c r="A118" s="278" t="s">
        <v>1033</v>
      </c>
      <c r="B118" s="101" t="s">
        <v>818</v>
      </c>
      <c r="C118" s="93" t="s">
        <v>869</v>
      </c>
      <c r="D118" s="391">
        <v>1048</v>
      </c>
      <c r="E118" s="92"/>
      <c r="F118" s="92"/>
      <c r="G118" s="266"/>
      <c r="H118" s="266">
        <f>D118*F118</f>
        <v>0</v>
      </c>
      <c r="I118" s="266">
        <f>G118+H118</f>
        <v>0</v>
      </c>
      <c r="L118" s="100"/>
      <c r="M118" s="85"/>
      <c r="N118" s="85"/>
    </row>
    <row r="119" spans="1:14" s="99" customFormat="1" outlineLevel="1" x14ac:dyDescent="0.25">
      <c r="A119" s="278" t="s">
        <v>1034</v>
      </c>
      <c r="B119" s="1" t="s">
        <v>819</v>
      </c>
      <c r="C119" s="254" t="s">
        <v>884</v>
      </c>
      <c r="D119" s="392">
        <v>2.5572358999999998</v>
      </c>
      <c r="E119" s="92"/>
      <c r="F119" s="92"/>
      <c r="G119" s="266">
        <f t="shared" ref="G119" si="62">D119*E119</f>
        <v>0</v>
      </c>
      <c r="H119" s="384"/>
      <c r="I119" s="266">
        <f t="shared" ref="I119" si="63">G119+H119</f>
        <v>0</v>
      </c>
      <c r="L119" s="100"/>
      <c r="M119" s="85"/>
      <c r="N119" s="85"/>
    </row>
    <row r="120" spans="1:14" s="99" customFormat="1" ht="43.5" customHeight="1" outlineLevel="1" x14ac:dyDescent="0.25">
      <c r="A120" s="278" t="s">
        <v>1035</v>
      </c>
      <c r="B120" s="1" t="s">
        <v>126</v>
      </c>
      <c r="C120" s="254" t="s">
        <v>869</v>
      </c>
      <c r="D120" s="392">
        <v>2452.4311499999999</v>
      </c>
      <c r="E120" s="92"/>
      <c r="F120" s="92"/>
      <c r="G120" s="266">
        <f t="shared" ref="G120" si="64">D120*E120</f>
        <v>0</v>
      </c>
      <c r="H120" s="384"/>
      <c r="I120" s="266">
        <f t="shared" ref="I120" si="65">G120+H120</f>
        <v>0</v>
      </c>
      <c r="L120" s="100"/>
      <c r="M120" s="85"/>
      <c r="N120" s="85"/>
    </row>
    <row r="121" spans="1:14" s="2" customFormat="1" ht="73.5" customHeight="1" x14ac:dyDescent="0.25">
      <c r="A121" s="277" t="s">
        <v>1036</v>
      </c>
      <c r="B121" s="117" t="s">
        <v>820</v>
      </c>
      <c r="C121" s="9" t="s">
        <v>869</v>
      </c>
      <c r="D121" s="369">
        <v>312.7</v>
      </c>
      <c r="E121" s="139"/>
      <c r="F121" s="139"/>
      <c r="G121" s="265"/>
      <c r="H121" s="270">
        <f>D121*F121</f>
        <v>0</v>
      </c>
      <c r="I121" s="266">
        <f>G121+H121</f>
        <v>0</v>
      </c>
      <c r="L121" s="100"/>
      <c r="M121" s="85"/>
      <c r="N121" s="85"/>
    </row>
    <row r="122" spans="1:14" s="99" customFormat="1" ht="26.4" outlineLevel="1" x14ac:dyDescent="0.25">
      <c r="A122" s="278" t="s">
        <v>1037</v>
      </c>
      <c r="B122" s="1" t="s">
        <v>126</v>
      </c>
      <c r="C122" s="254" t="s">
        <v>869</v>
      </c>
      <c r="D122" s="392">
        <v>375.22800000000001</v>
      </c>
      <c r="E122" s="393"/>
      <c r="F122" s="393"/>
      <c r="G122" s="266">
        <f t="shared" ref="G122" si="66">D122*E122</f>
        <v>0</v>
      </c>
      <c r="H122" s="384"/>
      <c r="I122" s="266">
        <f t="shared" ref="I122" si="67">G122+H122</f>
        <v>0</v>
      </c>
      <c r="L122" s="100"/>
      <c r="M122" s="85"/>
      <c r="N122" s="85"/>
    </row>
    <row r="123" spans="1:14" s="99" customFormat="1" ht="39.6" outlineLevel="1" x14ac:dyDescent="0.25">
      <c r="A123" s="278" t="s">
        <v>1038</v>
      </c>
      <c r="B123" s="117" t="s">
        <v>821</v>
      </c>
      <c r="C123" s="9" t="s">
        <v>869</v>
      </c>
      <c r="D123" s="391">
        <v>312.7</v>
      </c>
      <c r="E123" s="92"/>
      <c r="F123" s="92"/>
      <c r="G123" s="266"/>
      <c r="H123" s="266">
        <f>D123*F123</f>
        <v>0</v>
      </c>
      <c r="I123" s="266">
        <f>G123+H123</f>
        <v>0</v>
      </c>
      <c r="L123" s="100"/>
      <c r="M123" s="85"/>
      <c r="N123" s="85"/>
    </row>
    <row r="124" spans="1:14" s="99" customFormat="1" ht="26.4" outlineLevel="1" x14ac:dyDescent="0.25">
      <c r="A124" s="278" t="s">
        <v>1039</v>
      </c>
      <c r="B124" s="1" t="s">
        <v>126</v>
      </c>
      <c r="C124" s="254" t="s">
        <v>869</v>
      </c>
      <c r="D124" s="392">
        <v>390.86124999999998</v>
      </c>
      <c r="E124" s="92"/>
      <c r="F124" s="92"/>
      <c r="G124" s="266">
        <f t="shared" ref="G124" si="68">D124*E124</f>
        <v>0</v>
      </c>
      <c r="H124" s="384"/>
      <c r="I124" s="266">
        <f t="shared" ref="I124" si="69">G124+H124</f>
        <v>0</v>
      </c>
      <c r="J124" s="400"/>
      <c r="K124" s="400"/>
      <c r="L124" s="401"/>
      <c r="M124" s="402"/>
      <c r="N124" s="402"/>
    </row>
    <row r="125" spans="1:14" s="81" customFormat="1" x14ac:dyDescent="0.25">
      <c r="A125" s="284"/>
      <c r="B125" s="274" t="s">
        <v>49</v>
      </c>
      <c r="C125" s="275"/>
      <c r="D125" s="378"/>
      <c r="E125" s="275"/>
      <c r="F125" s="275"/>
      <c r="G125" s="404">
        <f>SUM(G16:G124)</f>
        <v>0</v>
      </c>
      <c r="H125" s="379">
        <f>SUM(H16:H124)</f>
        <v>0</v>
      </c>
      <c r="I125" s="379">
        <f t="shared" ref="I125" si="70">SUM(I16:I124)</f>
        <v>0</v>
      </c>
      <c r="J125" s="403"/>
      <c r="K125" s="403"/>
      <c r="L125" s="403"/>
      <c r="M125" s="403"/>
      <c r="N125" s="403"/>
    </row>
    <row r="126" spans="1:14" x14ac:dyDescent="0.25">
      <c r="I126" s="104"/>
    </row>
    <row r="127" spans="1:14" ht="30" customHeight="1" x14ac:dyDescent="0.25">
      <c r="B127" s="593" t="s">
        <v>1146</v>
      </c>
    </row>
    <row r="128" spans="1:14" x14ac:dyDescent="0.25">
      <c r="B128" s="595" t="s">
        <v>1150</v>
      </c>
    </row>
  </sheetData>
  <mergeCells count="10">
    <mergeCell ref="A4:I4"/>
    <mergeCell ref="A5:I5"/>
    <mergeCell ref="A6:I6"/>
    <mergeCell ref="A7:I7"/>
    <mergeCell ref="A11:A12"/>
    <mergeCell ref="B11:B12"/>
    <mergeCell ref="C11:C12"/>
    <mergeCell ref="D11:D12"/>
    <mergeCell ref="E11:F11"/>
    <mergeCell ref="G11:I11"/>
  </mergeCells>
  <phoneticPr fontId="27" type="noConversion"/>
  <printOptions horizontalCentered="1"/>
  <pageMargins left="0.39" right="0.39" top="0.59" bottom="0.59" header="0.39" footer="0.39"/>
  <pageSetup paperSize="9" scale="59" fitToHeight="10000" orientation="landscape" horizontalDpi="300" verticalDpi="300" r:id="rId1"/>
  <headerFooter>
    <oddFooter>&amp;CСтраниц -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639D7-F7A4-4552-A127-3E8DFC22355C}">
  <sheetPr>
    <tabColor theme="9" tint="-0.249977111117893"/>
    <pageSetUpPr fitToPage="1"/>
  </sheetPr>
  <dimension ref="A1:L118"/>
  <sheetViews>
    <sheetView zoomScale="87" zoomScaleNormal="87" workbookViewId="0">
      <selection activeCell="A11" sqref="A11:I11"/>
    </sheetView>
  </sheetViews>
  <sheetFormatPr defaultColWidth="8.77734375" defaultRowHeight="13.2" outlineLevelRow="1" x14ac:dyDescent="0.25"/>
  <cols>
    <col min="1" max="1" width="8.6640625" style="280" customWidth="1"/>
    <col min="2" max="2" width="50" style="261" customWidth="1"/>
    <col min="3" max="3" width="11.6640625" style="79" customWidth="1"/>
    <col min="4" max="6" width="11.77734375" style="79" customWidth="1"/>
    <col min="7" max="7" width="14.109375" style="79" customWidth="1"/>
    <col min="8" max="8" width="17.109375" style="79" customWidth="1"/>
    <col min="9" max="9" width="20.44140625" style="79" customWidth="1"/>
    <col min="10" max="12" width="8.77734375" style="107"/>
    <col min="13" max="16384" width="8.77734375" style="79"/>
  </cols>
  <sheetData>
    <row r="1" spans="1:12" x14ac:dyDescent="0.25">
      <c r="A1" s="497"/>
      <c r="B1" s="506"/>
      <c r="C1" s="499"/>
      <c r="D1" s="499"/>
      <c r="E1" s="499"/>
      <c r="F1" s="499"/>
      <c r="G1" s="499"/>
      <c r="H1" s="499"/>
      <c r="I1" s="590" t="s">
        <v>1144</v>
      </c>
    </row>
    <row r="2" spans="1:12" x14ac:dyDescent="0.25">
      <c r="A2" s="497"/>
      <c r="B2" s="506"/>
      <c r="C2" s="499"/>
      <c r="D2" s="499"/>
      <c r="E2" s="499"/>
      <c r="F2" s="499"/>
      <c r="G2" s="499"/>
      <c r="H2" s="499"/>
      <c r="I2" s="499"/>
    </row>
    <row r="3" spans="1:12" x14ac:dyDescent="0.25">
      <c r="A3" s="497"/>
      <c r="B3" s="506"/>
      <c r="C3" s="499"/>
      <c r="D3" s="499"/>
      <c r="E3" s="499"/>
      <c r="F3" s="499"/>
      <c r="G3" s="499"/>
      <c r="H3" s="499"/>
      <c r="I3" s="499"/>
    </row>
    <row r="4" spans="1:12" x14ac:dyDescent="0.25">
      <c r="A4" s="497"/>
      <c r="B4" s="506"/>
      <c r="C4" s="499"/>
      <c r="D4" s="499"/>
      <c r="E4" s="499"/>
      <c r="F4" s="499"/>
      <c r="G4" s="499"/>
      <c r="H4" s="499"/>
      <c r="I4" s="499"/>
    </row>
    <row r="5" spans="1:12" x14ac:dyDescent="0.25">
      <c r="A5" s="497"/>
      <c r="B5" s="506"/>
      <c r="C5" s="499"/>
      <c r="D5" s="499"/>
      <c r="E5" s="499"/>
      <c r="F5" s="499"/>
      <c r="G5" s="499"/>
      <c r="H5" s="499"/>
      <c r="I5" s="499"/>
    </row>
    <row r="6" spans="1:12" x14ac:dyDescent="0.25">
      <c r="A6" s="497"/>
      <c r="B6" s="506"/>
      <c r="C6" s="499"/>
      <c r="D6" s="499"/>
      <c r="E6" s="499"/>
      <c r="F6" s="499"/>
      <c r="G6" s="499"/>
      <c r="H6" s="499"/>
      <c r="I6" s="499"/>
    </row>
    <row r="7" spans="1:12" ht="24.75" customHeight="1" x14ac:dyDescent="0.25">
      <c r="A7" s="615" t="s">
        <v>788</v>
      </c>
      <c r="B7" s="615"/>
      <c r="C7" s="615"/>
      <c r="D7" s="615"/>
      <c r="E7" s="615"/>
      <c r="F7" s="615"/>
      <c r="G7" s="615"/>
      <c r="H7" s="615"/>
      <c r="I7" s="615"/>
    </row>
    <row r="8" spans="1:12" ht="30.75" customHeight="1" x14ac:dyDescent="0.25">
      <c r="A8" s="615" t="s">
        <v>352</v>
      </c>
      <c r="B8" s="615"/>
      <c r="C8" s="615"/>
      <c r="D8" s="615"/>
      <c r="E8" s="615"/>
      <c r="F8" s="615"/>
      <c r="G8" s="615"/>
      <c r="H8" s="615"/>
      <c r="I8" s="615"/>
    </row>
    <row r="9" spans="1:12" x14ac:dyDescent="0.25">
      <c r="A9" s="507"/>
      <c r="B9" s="212"/>
      <c r="C9" s="212"/>
      <c r="D9" s="508"/>
      <c r="E9" s="508"/>
      <c r="F9" s="508"/>
      <c r="G9" s="508"/>
      <c r="H9" s="212"/>
      <c r="I9" s="212"/>
    </row>
    <row r="10" spans="1:12" x14ac:dyDescent="0.25">
      <c r="A10" s="617" t="s">
        <v>1096</v>
      </c>
      <c r="B10" s="617"/>
      <c r="C10" s="617"/>
      <c r="D10" s="617"/>
      <c r="E10" s="617"/>
      <c r="F10" s="617"/>
      <c r="G10" s="617"/>
      <c r="H10" s="617"/>
      <c r="I10" s="617"/>
    </row>
    <row r="11" spans="1:12" ht="23.25" customHeight="1" x14ac:dyDescent="0.25">
      <c r="A11" s="617" t="s">
        <v>888</v>
      </c>
      <c r="B11" s="617"/>
      <c r="C11" s="617"/>
      <c r="D11" s="617"/>
      <c r="E11" s="617"/>
      <c r="F11" s="617"/>
      <c r="G11" s="617"/>
      <c r="H11" s="617"/>
      <c r="I11" s="617"/>
    </row>
    <row r="12" spans="1:12" s="262" customFormat="1" x14ac:dyDescent="0.25">
      <c r="A12" s="509"/>
      <c r="B12" s="510"/>
      <c r="C12" s="510"/>
      <c r="D12" s="510"/>
      <c r="E12" s="511"/>
      <c r="F12" s="511"/>
      <c r="G12" s="511"/>
      <c r="H12" s="510"/>
      <c r="I12" s="510"/>
      <c r="J12" s="263"/>
      <c r="K12" s="263"/>
      <c r="L12" s="263"/>
    </row>
    <row r="13" spans="1:12" s="2" customFormat="1" ht="15" customHeight="1" x14ac:dyDescent="0.25">
      <c r="A13" s="502"/>
      <c r="B13" s="504"/>
      <c r="C13" s="504"/>
      <c r="D13" s="504"/>
      <c r="E13" s="504"/>
      <c r="F13" s="504"/>
      <c r="G13" s="504"/>
      <c r="H13" s="501"/>
      <c r="I13" s="501"/>
      <c r="J13" s="105"/>
      <c r="K13" s="105"/>
      <c r="L13" s="105"/>
    </row>
    <row r="14" spans="1:12" s="80" customFormat="1" ht="22.5" customHeight="1" x14ac:dyDescent="0.25">
      <c r="A14" s="618" t="s">
        <v>826</v>
      </c>
      <c r="B14" s="619" t="s">
        <v>851</v>
      </c>
      <c r="C14" s="619" t="s">
        <v>850</v>
      </c>
      <c r="D14" s="619" t="s">
        <v>764</v>
      </c>
      <c r="E14" s="620" t="s">
        <v>1060</v>
      </c>
      <c r="F14" s="621"/>
      <c r="G14" s="622" t="s">
        <v>1059</v>
      </c>
      <c r="H14" s="622"/>
      <c r="I14" s="622"/>
    </row>
    <row r="15" spans="1:12" s="80" customFormat="1" ht="33" customHeight="1" x14ac:dyDescent="0.25">
      <c r="A15" s="618"/>
      <c r="B15" s="619"/>
      <c r="C15" s="619"/>
      <c r="D15" s="619"/>
      <c r="E15" s="196" t="s">
        <v>580</v>
      </c>
      <c r="F15" s="187" t="s">
        <v>864</v>
      </c>
      <c r="G15" s="338" t="s">
        <v>580</v>
      </c>
      <c r="H15" s="338" t="s">
        <v>864</v>
      </c>
      <c r="I15" s="339" t="s">
        <v>350</v>
      </c>
    </row>
    <row r="16" spans="1:12" s="80" customFormat="1" ht="25.5" customHeight="1" x14ac:dyDescent="0.25">
      <c r="A16" s="380">
        <v>1</v>
      </c>
      <c r="B16" s="182">
        <v>2</v>
      </c>
      <c r="C16" s="182">
        <v>3</v>
      </c>
      <c r="D16" s="182">
        <v>4</v>
      </c>
      <c r="E16" s="182">
        <v>5</v>
      </c>
      <c r="F16" s="181">
        <v>6</v>
      </c>
      <c r="G16" s="380">
        <v>7</v>
      </c>
      <c r="H16" s="380">
        <v>8</v>
      </c>
      <c r="I16" s="380">
        <v>9</v>
      </c>
    </row>
    <row r="17" spans="1:12" ht="19.5" customHeight="1" x14ac:dyDescent="0.25">
      <c r="A17" s="282"/>
      <c r="B17" s="258" t="s">
        <v>887</v>
      </c>
      <c r="C17" s="88"/>
      <c r="D17" s="88"/>
      <c r="E17" s="88"/>
      <c r="F17" s="88"/>
      <c r="G17" s="88"/>
      <c r="H17" s="89"/>
      <c r="I17" s="89"/>
    </row>
    <row r="18" spans="1:12" s="2" customFormat="1" x14ac:dyDescent="0.25">
      <c r="A18" s="283">
        <v>1</v>
      </c>
      <c r="B18" s="91" t="s">
        <v>86</v>
      </c>
      <c r="C18" s="91"/>
      <c r="D18" s="90"/>
      <c r="E18" s="90"/>
      <c r="F18" s="90"/>
      <c r="G18" s="90"/>
      <c r="H18" s="92"/>
      <c r="I18" s="92"/>
      <c r="J18" s="105"/>
      <c r="K18" s="105"/>
      <c r="L18" s="105"/>
    </row>
    <row r="19" spans="1:12" s="2" customFormat="1" x14ac:dyDescent="0.25">
      <c r="A19" s="277" t="s">
        <v>353</v>
      </c>
      <c r="B19" s="8" t="s">
        <v>87</v>
      </c>
      <c r="C19" s="9" t="s">
        <v>886</v>
      </c>
      <c r="D19" s="139">
        <v>109.3</v>
      </c>
      <c r="E19" s="139"/>
      <c r="F19" s="139"/>
      <c r="G19" s="265">
        <f>D19*E19</f>
        <v>0</v>
      </c>
      <c r="H19" s="266">
        <f>D19*F19</f>
        <v>0</v>
      </c>
      <c r="I19" s="266">
        <f>G19+H19</f>
        <v>0</v>
      </c>
      <c r="J19" s="105"/>
      <c r="K19" s="105"/>
      <c r="L19" s="105"/>
    </row>
    <row r="20" spans="1:12" s="99" customFormat="1" ht="17.25" customHeight="1" outlineLevel="1" x14ac:dyDescent="0.25">
      <c r="A20" s="96" t="s">
        <v>889</v>
      </c>
      <c r="B20" s="259" t="s">
        <v>81</v>
      </c>
      <c r="C20" s="97" t="s">
        <v>886</v>
      </c>
      <c r="D20" s="98">
        <v>111.49</v>
      </c>
      <c r="E20" s="94"/>
      <c r="F20" s="94"/>
      <c r="G20" s="267">
        <f t="shared" ref="G20:G43" si="0">D20*E20</f>
        <v>0</v>
      </c>
      <c r="H20" s="268">
        <f t="shared" ref="H20:H43" si="1">D20*F20</f>
        <v>0</v>
      </c>
      <c r="I20" s="269">
        <f t="shared" ref="I20:I43" si="2">G20+H20</f>
        <v>0</v>
      </c>
      <c r="J20" s="109"/>
      <c r="K20" s="109"/>
      <c r="L20" s="109"/>
    </row>
    <row r="21" spans="1:12" s="2" customFormat="1" ht="31.95" customHeight="1" x14ac:dyDescent="0.25">
      <c r="A21" s="277" t="s">
        <v>354</v>
      </c>
      <c r="B21" s="8" t="s">
        <v>90</v>
      </c>
      <c r="C21" s="9" t="s">
        <v>883</v>
      </c>
      <c r="D21" s="139">
        <v>436.8</v>
      </c>
      <c r="E21" s="139"/>
      <c r="F21" s="139"/>
      <c r="G21" s="265">
        <f t="shared" si="0"/>
        <v>0</v>
      </c>
      <c r="H21" s="270">
        <f t="shared" si="1"/>
        <v>0</v>
      </c>
      <c r="I21" s="266">
        <f t="shared" si="2"/>
        <v>0</v>
      </c>
      <c r="J21" s="105"/>
      <c r="K21" s="105"/>
      <c r="L21" s="105"/>
    </row>
    <row r="22" spans="1:12" s="99" customFormat="1" ht="26.4" outlineLevel="1" x14ac:dyDescent="0.25">
      <c r="A22" s="96" t="s">
        <v>890</v>
      </c>
      <c r="B22" s="259" t="s">
        <v>791</v>
      </c>
      <c r="C22" s="97" t="s">
        <v>886</v>
      </c>
      <c r="D22" s="98">
        <v>443.35</v>
      </c>
      <c r="E22" s="94"/>
      <c r="F22" s="94"/>
      <c r="G22" s="267">
        <f t="shared" si="0"/>
        <v>0</v>
      </c>
      <c r="H22" s="268">
        <f t="shared" si="1"/>
        <v>0</v>
      </c>
      <c r="I22" s="269">
        <f t="shared" si="2"/>
        <v>0</v>
      </c>
      <c r="J22" s="109"/>
      <c r="K22" s="109"/>
      <c r="L22" s="109"/>
    </row>
    <row r="23" spans="1:12" s="2" customFormat="1" ht="26.4" x14ac:dyDescent="0.25">
      <c r="A23" s="278" t="s">
        <v>891</v>
      </c>
      <c r="B23" s="259" t="s">
        <v>792</v>
      </c>
      <c r="C23" s="254" t="s">
        <v>884</v>
      </c>
      <c r="D23" s="255">
        <v>29.096</v>
      </c>
      <c r="E23" s="255"/>
      <c r="F23" s="255"/>
      <c r="G23" s="266">
        <f t="shared" si="0"/>
        <v>0</v>
      </c>
      <c r="H23" s="268">
        <f t="shared" si="1"/>
        <v>0</v>
      </c>
      <c r="I23" s="266">
        <f t="shared" si="2"/>
        <v>0</v>
      </c>
      <c r="J23" s="105"/>
      <c r="K23" s="105"/>
      <c r="L23" s="105"/>
    </row>
    <row r="24" spans="1:12" s="2" customFormat="1" ht="26.4" x14ac:dyDescent="0.25">
      <c r="A24" s="96" t="s">
        <v>892</v>
      </c>
      <c r="B24" s="259" t="s">
        <v>793</v>
      </c>
      <c r="C24" s="254" t="s">
        <v>884</v>
      </c>
      <c r="D24" s="255">
        <v>1.8174999999999999</v>
      </c>
      <c r="E24" s="255"/>
      <c r="F24" s="255"/>
      <c r="G24" s="266">
        <f t="shared" si="0"/>
        <v>0</v>
      </c>
      <c r="H24" s="268">
        <f t="shared" si="1"/>
        <v>0</v>
      </c>
      <c r="I24" s="266">
        <f t="shared" si="2"/>
        <v>0</v>
      </c>
      <c r="J24" s="105"/>
      <c r="K24" s="105"/>
      <c r="L24" s="105"/>
    </row>
    <row r="25" spans="1:12" s="2" customFormat="1" ht="26.4" x14ac:dyDescent="0.25">
      <c r="A25" s="278" t="s">
        <v>893</v>
      </c>
      <c r="B25" s="259" t="s">
        <v>794</v>
      </c>
      <c r="C25" s="254" t="s">
        <v>884</v>
      </c>
      <c r="D25" s="255">
        <v>2.5219999999999998</v>
      </c>
      <c r="E25" s="255"/>
      <c r="F25" s="255"/>
      <c r="G25" s="266">
        <f t="shared" si="0"/>
        <v>0</v>
      </c>
      <c r="H25" s="268">
        <f t="shared" si="1"/>
        <v>0</v>
      </c>
      <c r="I25" s="266">
        <f t="shared" si="2"/>
        <v>0</v>
      </c>
      <c r="J25" s="105"/>
      <c r="K25" s="105"/>
      <c r="L25" s="105"/>
    </row>
    <row r="26" spans="1:12" s="2" customFormat="1" ht="26.4" x14ac:dyDescent="0.25">
      <c r="A26" s="96" t="s">
        <v>894</v>
      </c>
      <c r="B26" s="259" t="s">
        <v>795</v>
      </c>
      <c r="C26" s="254" t="s">
        <v>884</v>
      </c>
      <c r="D26" s="255">
        <v>0.55820000000000003</v>
      </c>
      <c r="E26" s="255"/>
      <c r="F26" s="255"/>
      <c r="G26" s="266">
        <f t="shared" si="0"/>
        <v>0</v>
      </c>
      <c r="H26" s="268">
        <f t="shared" si="1"/>
        <v>0</v>
      </c>
      <c r="I26" s="266">
        <f t="shared" si="2"/>
        <v>0</v>
      </c>
      <c r="J26" s="105"/>
      <c r="K26" s="105"/>
      <c r="L26" s="105"/>
    </row>
    <row r="27" spans="1:12" s="2" customFormat="1" ht="26.4" x14ac:dyDescent="0.25">
      <c r="A27" s="278" t="s">
        <v>895</v>
      </c>
      <c r="B27" s="259" t="s">
        <v>799</v>
      </c>
      <c r="C27" s="254" t="s">
        <v>884</v>
      </c>
      <c r="D27" s="255">
        <v>0.19839999999999999</v>
      </c>
      <c r="E27" s="255"/>
      <c r="F27" s="255"/>
      <c r="G27" s="266">
        <f t="shared" si="0"/>
        <v>0</v>
      </c>
      <c r="H27" s="268">
        <f t="shared" si="1"/>
        <v>0</v>
      </c>
      <c r="I27" s="266">
        <f t="shared" si="2"/>
        <v>0</v>
      </c>
      <c r="J27" s="105"/>
      <c r="K27" s="105"/>
      <c r="L27" s="105"/>
    </row>
    <row r="28" spans="1:12" s="2" customFormat="1" ht="26.4" x14ac:dyDescent="0.25">
      <c r="A28" s="96" t="s">
        <v>896</v>
      </c>
      <c r="B28" s="259" t="s">
        <v>801</v>
      </c>
      <c r="C28" s="254" t="s">
        <v>884</v>
      </c>
      <c r="D28" s="255">
        <v>1.9199999999999998E-2</v>
      </c>
      <c r="E28" s="255"/>
      <c r="F28" s="255"/>
      <c r="G28" s="266">
        <f t="shared" si="0"/>
        <v>0</v>
      </c>
      <c r="H28" s="268">
        <f t="shared" si="1"/>
        <v>0</v>
      </c>
      <c r="I28" s="266">
        <f t="shared" si="2"/>
        <v>0</v>
      </c>
      <c r="J28" s="105"/>
      <c r="K28" s="105"/>
      <c r="L28" s="105"/>
    </row>
    <row r="29" spans="1:12" s="2" customFormat="1" ht="26.4" x14ac:dyDescent="0.25">
      <c r="A29" s="278" t="s">
        <v>897</v>
      </c>
      <c r="B29" s="259" t="s">
        <v>796</v>
      </c>
      <c r="C29" s="254" t="s">
        <v>884</v>
      </c>
      <c r="D29" s="255">
        <f>3.018+0.8554</f>
        <v>3.8734000000000002</v>
      </c>
      <c r="E29" s="255"/>
      <c r="F29" s="255"/>
      <c r="G29" s="266">
        <f t="shared" si="0"/>
        <v>0</v>
      </c>
      <c r="H29" s="268">
        <f t="shared" si="1"/>
        <v>0</v>
      </c>
      <c r="I29" s="266">
        <f t="shared" si="2"/>
        <v>0</v>
      </c>
      <c r="J29" s="105"/>
      <c r="K29" s="105"/>
      <c r="L29" s="105"/>
    </row>
    <row r="30" spans="1:12" s="2" customFormat="1" ht="26.4" x14ac:dyDescent="0.25">
      <c r="A30" s="277" t="s">
        <v>355</v>
      </c>
      <c r="B30" s="8" t="s">
        <v>822</v>
      </c>
      <c r="C30" s="9" t="s">
        <v>884</v>
      </c>
      <c r="D30" s="139">
        <v>0.2</v>
      </c>
      <c r="E30" s="139"/>
      <c r="F30" s="139"/>
      <c r="G30" s="265">
        <f t="shared" si="0"/>
        <v>0</v>
      </c>
      <c r="H30" s="270">
        <f t="shared" si="1"/>
        <v>0</v>
      </c>
      <c r="I30" s="266">
        <f t="shared" si="2"/>
        <v>0</v>
      </c>
      <c r="J30" s="105"/>
      <c r="K30" s="105"/>
      <c r="L30" s="105"/>
    </row>
    <row r="31" spans="1:12" s="2" customFormat="1" ht="26.25" customHeight="1" x14ac:dyDescent="0.25">
      <c r="A31" s="278" t="s">
        <v>898</v>
      </c>
      <c r="B31" s="259" t="s">
        <v>803</v>
      </c>
      <c r="C31" s="254" t="s">
        <v>884</v>
      </c>
      <c r="D31" s="255">
        <v>0.2</v>
      </c>
      <c r="E31" s="255"/>
      <c r="F31" s="255"/>
      <c r="G31" s="266">
        <f t="shared" si="0"/>
        <v>0</v>
      </c>
      <c r="H31" s="268">
        <f t="shared" si="1"/>
        <v>0</v>
      </c>
      <c r="I31" s="266">
        <f t="shared" si="2"/>
        <v>0</v>
      </c>
      <c r="J31" s="105"/>
      <c r="K31" s="105"/>
      <c r="L31" s="105"/>
    </row>
    <row r="32" spans="1:12" s="2" customFormat="1" ht="52.8" x14ac:dyDescent="0.25">
      <c r="A32" s="277" t="s">
        <v>356</v>
      </c>
      <c r="B32" s="8" t="s">
        <v>107</v>
      </c>
      <c r="C32" s="9" t="s">
        <v>886</v>
      </c>
      <c r="D32" s="139">
        <v>389.1</v>
      </c>
      <c r="E32" s="139"/>
      <c r="F32" s="139"/>
      <c r="G32" s="265">
        <f t="shared" si="0"/>
        <v>0</v>
      </c>
      <c r="H32" s="270">
        <f t="shared" si="1"/>
        <v>0</v>
      </c>
      <c r="I32" s="266">
        <f t="shared" si="2"/>
        <v>0</v>
      </c>
      <c r="J32" s="105"/>
      <c r="K32" s="105"/>
      <c r="L32" s="105"/>
    </row>
    <row r="33" spans="1:12" s="99" customFormat="1" ht="26.4" outlineLevel="1" x14ac:dyDescent="0.25">
      <c r="A33" s="96" t="s">
        <v>899</v>
      </c>
      <c r="B33" s="259" t="s">
        <v>791</v>
      </c>
      <c r="C33" s="97" t="s">
        <v>886</v>
      </c>
      <c r="D33" s="98">
        <v>394.94</v>
      </c>
      <c r="E33" s="94"/>
      <c r="F33" s="94"/>
      <c r="G33" s="267">
        <f t="shared" si="0"/>
        <v>0</v>
      </c>
      <c r="H33" s="268">
        <f t="shared" si="1"/>
        <v>0</v>
      </c>
      <c r="I33" s="269">
        <f t="shared" si="2"/>
        <v>0</v>
      </c>
      <c r="J33" s="109"/>
      <c r="K33" s="109"/>
      <c r="L33" s="109"/>
    </row>
    <row r="34" spans="1:12" s="2" customFormat="1" ht="26.4" x14ac:dyDescent="0.25">
      <c r="A34" s="278" t="s">
        <v>900</v>
      </c>
      <c r="B34" s="259" t="s">
        <v>796</v>
      </c>
      <c r="C34" s="254" t="s">
        <v>884</v>
      </c>
      <c r="D34" s="255">
        <v>5.9572000000000003</v>
      </c>
      <c r="E34" s="255"/>
      <c r="F34" s="255"/>
      <c r="G34" s="266">
        <f t="shared" si="0"/>
        <v>0</v>
      </c>
      <c r="H34" s="268">
        <f t="shared" si="1"/>
        <v>0</v>
      </c>
      <c r="I34" s="266">
        <f t="shared" si="2"/>
        <v>0</v>
      </c>
      <c r="J34" s="105"/>
      <c r="K34" s="105"/>
      <c r="L34" s="105"/>
    </row>
    <row r="35" spans="1:12" s="2" customFormat="1" ht="26.4" x14ac:dyDescent="0.25">
      <c r="A35" s="96" t="s">
        <v>901</v>
      </c>
      <c r="B35" s="259" t="s">
        <v>794</v>
      </c>
      <c r="C35" s="254" t="s">
        <v>884</v>
      </c>
      <c r="D35" s="255">
        <v>6.1715</v>
      </c>
      <c r="E35" s="255"/>
      <c r="F35" s="255"/>
      <c r="G35" s="266">
        <f t="shared" si="0"/>
        <v>0</v>
      </c>
      <c r="H35" s="268">
        <f t="shared" si="1"/>
        <v>0</v>
      </c>
      <c r="I35" s="266">
        <f t="shared" si="2"/>
        <v>0</v>
      </c>
      <c r="J35" s="105"/>
      <c r="K35" s="105"/>
      <c r="L35" s="105"/>
    </row>
    <row r="36" spans="1:12" s="2" customFormat="1" ht="30" customHeight="1" x14ac:dyDescent="0.25">
      <c r="A36" s="278" t="s">
        <v>902</v>
      </c>
      <c r="B36" s="259" t="s">
        <v>797</v>
      </c>
      <c r="C36" s="254" t="s">
        <v>884</v>
      </c>
      <c r="D36" s="255">
        <v>6.6173000000000002</v>
      </c>
      <c r="E36" s="255"/>
      <c r="F36" s="255"/>
      <c r="G36" s="266">
        <f t="shared" si="0"/>
        <v>0</v>
      </c>
      <c r="H36" s="268">
        <f t="shared" si="1"/>
        <v>0</v>
      </c>
      <c r="I36" s="266">
        <f t="shared" si="2"/>
        <v>0</v>
      </c>
      <c r="J36" s="105"/>
      <c r="K36" s="105"/>
      <c r="L36" s="105"/>
    </row>
    <row r="37" spans="1:12" s="2" customFormat="1" ht="26.4" x14ac:dyDescent="0.25">
      <c r="A37" s="96" t="s">
        <v>903</v>
      </c>
      <c r="B37" s="259" t="s">
        <v>798</v>
      </c>
      <c r="C37" s="254" t="s">
        <v>884</v>
      </c>
      <c r="D37" s="255">
        <v>0.78349999999999997</v>
      </c>
      <c r="E37" s="255"/>
      <c r="F37" s="255"/>
      <c r="G37" s="266">
        <f t="shared" si="0"/>
        <v>0</v>
      </c>
      <c r="H37" s="268">
        <f t="shared" si="1"/>
        <v>0</v>
      </c>
      <c r="I37" s="266">
        <f t="shared" si="2"/>
        <v>0</v>
      </c>
      <c r="J37" s="105"/>
      <c r="K37" s="105"/>
      <c r="L37" s="105"/>
    </row>
    <row r="38" spans="1:12" s="81" customFormat="1" ht="45.75" customHeight="1" x14ac:dyDescent="0.25">
      <c r="A38" s="277" t="s">
        <v>357</v>
      </c>
      <c r="B38" s="8" t="s">
        <v>100</v>
      </c>
      <c r="C38" s="9" t="s">
        <v>886</v>
      </c>
      <c r="D38" s="139">
        <v>3.6</v>
      </c>
      <c r="E38" s="139"/>
      <c r="F38" s="139"/>
      <c r="G38" s="265">
        <f t="shared" si="0"/>
        <v>0</v>
      </c>
      <c r="H38" s="270">
        <f t="shared" si="1"/>
        <v>0</v>
      </c>
      <c r="I38" s="266">
        <f t="shared" si="2"/>
        <v>0</v>
      </c>
      <c r="J38" s="106"/>
      <c r="K38" s="106"/>
      <c r="L38" s="106"/>
    </row>
    <row r="39" spans="1:12" s="2" customFormat="1" ht="33.75" customHeight="1" outlineLevel="1" x14ac:dyDescent="0.25">
      <c r="A39" s="96" t="s">
        <v>904</v>
      </c>
      <c r="B39" s="259" t="s">
        <v>791</v>
      </c>
      <c r="C39" s="97" t="s">
        <v>886</v>
      </c>
      <c r="D39" s="98">
        <v>3.65</v>
      </c>
      <c r="E39" s="94"/>
      <c r="F39" s="94"/>
      <c r="G39" s="267">
        <f t="shared" si="0"/>
        <v>0</v>
      </c>
      <c r="H39" s="268">
        <f t="shared" si="1"/>
        <v>0</v>
      </c>
      <c r="I39" s="269">
        <f t="shared" si="2"/>
        <v>0</v>
      </c>
      <c r="J39" s="105"/>
      <c r="K39" s="105"/>
      <c r="L39" s="105"/>
    </row>
    <row r="40" spans="1:12" s="99" customFormat="1" ht="38.25" customHeight="1" outlineLevel="1" x14ac:dyDescent="0.25">
      <c r="A40" s="279" t="s">
        <v>905</v>
      </c>
      <c r="B40" s="260" t="s">
        <v>799</v>
      </c>
      <c r="C40" s="103" t="s">
        <v>884</v>
      </c>
      <c r="D40" s="257">
        <v>0.34960000000000002</v>
      </c>
      <c r="E40" s="257"/>
      <c r="F40" s="257"/>
      <c r="G40" s="266">
        <f t="shared" si="0"/>
        <v>0</v>
      </c>
      <c r="H40" s="268">
        <f t="shared" si="1"/>
        <v>0</v>
      </c>
      <c r="I40" s="266">
        <f t="shared" si="2"/>
        <v>0</v>
      </c>
      <c r="J40" s="109"/>
      <c r="K40" s="109"/>
      <c r="L40" s="109"/>
    </row>
    <row r="41" spans="1:12" s="99" customFormat="1" ht="33" customHeight="1" outlineLevel="1" x14ac:dyDescent="0.25">
      <c r="A41" s="96" t="s">
        <v>906</v>
      </c>
      <c r="B41" s="260" t="s">
        <v>801</v>
      </c>
      <c r="C41" s="103" t="s">
        <v>884</v>
      </c>
      <c r="D41" s="257">
        <v>0.1668</v>
      </c>
      <c r="E41" s="257"/>
      <c r="F41" s="257"/>
      <c r="G41" s="266">
        <f t="shared" si="0"/>
        <v>0</v>
      </c>
      <c r="H41" s="268">
        <f t="shared" si="1"/>
        <v>0</v>
      </c>
      <c r="I41" s="266">
        <f t="shared" si="2"/>
        <v>0</v>
      </c>
      <c r="J41" s="109"/>
      <c r="K41" s="109"/>
      <c r="L41" s="109"/>
    </row>
    <row r="42" spans="1:12" s="2" customFormat="1" ht="26.4" x14ac:dyDescent="0.25">
      <c r="A42" s="277" t="s">
        <v>358</v>
      </c>
      <c r="B42" s="8" t="s">
        <v>802</v>
      </c>
      <c r="C42" s="9" t="s">
        <v>884</v>
      </c>
      <c r="D42" s="139">
        <v>0.2</v>
      </c>
      <c r="E42" s="139"/>
      <c r="F42" s="139"/>
      <c r="G42" s="265">
        <f t="shared" si="0"/>
        <v>0</v>
      </c>
      <c r="H42" s="270">
        <f t="shared" si="1"/>
        <v>0</v>
      </c>
      <c r="I42" s="266">
        <f t="shared" si="2"/>
        <v>0</v>
      </c>
      <c r="J42" s="105"/>
      <c r="K42" s="105"/>
      <c r="L42" s="105"/>
    </row>
    <row r="43" spans="1:12" s="95" customFormat="1" ht="28.5" customHeight="1" outlineLevel="1" x14ac:dyDescent="0.25">
      <c r="A43" s="278" t="s">
        <v>907</v>
      </c>
      <c r="B43" s="259" t="s">
        <v>803</v>
      </c>
      <c r="C43" s="254" t="s">
        <v>884</v>
      </c>
      <c r="D43" s="255">
        <f>0.16*0.67</f>
        <v>0.1072</v>
      </c>
      <c r="E43" s="255"/>
      <c r="F43" s="255"/>
      <c r="G43" s="266">
        <f t="shared" si="0"/>
        <v>0</v>
      </c>
      <c r="H43" s="268">
        <f t="shared" si="1"/>
        <v>0</v>
      </c>
      <c r="I43" s="266">
        <f t="shared" si="2"/>
        <v>0</v>
      </c>
      <c r="J43" s="108"/>
      <c r="K43" s="108"/>
      <c r="L43" s="108"/>
    </row>
    <row r="44" spans="1:12" s="99" customFormat="1" ht="24.75" customHeight="1" outlineLevel="1" x14ac:dyDescent="0.25">
      <c r="A44" s="284"/>
      <c r="B44" s="275" t="s">
        <v>866</v>
      </c>
      <c r="C44" s="274"/>
      <c r="D44" s="274"/>
      <c r="E44" s="274"/>
      <c r="F44" s="274"/>
      <c r="G44" s="276">
        <f>SUM(G19:G43)</f>
        <v>0</v>
      </c>
      <c r="H44" s="224">
        <f>SUM(H19:H43)</f>
        <v>0</v>
      </c>
      <c r="I44" s="273">
        <f>SUM(I19:I43)</f>
        <v>0</v>
      </c>
      <c r="J44" s="109"/>
      <c r="K44" s="109"/>
      <c r="L44" s="109"/>
    </row>
    <row r="45" spans="1:12" s="2" customFormat="1" x14ac:dyDescent="0.25">
      <c r="A45" s="280"/>
      <c r="B45" s="261"/>
      <c r="C45" s="79"/>
      <c r="D45" s="79"/>
      <c r="E45" s="79"/>
      <c r="F45" s="79"/>
      <c r="G45" s="271"/>
      <c r="H45" s="271"/>
      <c r="I45" s="272"/>
      <c r="J45" s="105"/>
      <c r="K45" s="105"/>
      <c r="L45" s="105"/>
    </row>
    <row r="46" spans="1:12" s="2" customFormat="1" x14ac:dyDescent="0.25">
      <c r="A46" s="280"/>
      <c r="B46" s="261"/>
      <c r="C46" s="79"/>
      <c r="D46" s="79"/>
      <c r="E46" s="79"/>
      <c r="F46" s="79"/>
      <c r="G46" s="79"/>
      <c r="H46" s="79"/>
      <c r="I46" s="79"/>
      <c r="J46" s="105"/>
      <c r="K46" s="105"/>
      <c r="L46" s="105"/>
    </row>
    <row r="47" spans="1:12" s="2" customFormat="1" x14ac:dyDescent="0.25">
      <c r="A47" s="280"/>
      <c r="B47" s="593" t="s">
        <v>1146</v>
      </c>
      <c r="C47" s="79"/>
      <c r="D47" s="79"/>
      <c r="E47" s="79"/>
      <c r="F47" s="79"/>
      <c r="G47" s="79"/>
      <c r="H47" s="79"/>
      <c r="I47" s="79"/>
      <c r="J47" s="105"/>
      <c r="K47" s="105"/>
      <c r="L47" s="105"/>
    </row>
    <row r="48" spans="1:12" s="2" customFormat="1" x14ac:dyDescent="0.25">
      <c r="A48" s="280"/>
      <c r="B48" s="595" t="s">
        <v>1150</v>
      </c>
      <c r="C48" s="79"/>
      <c r="D48" s="79"/>
      <c r="E48" s="79"/>
      <c r="F48" s="79"/>
      <c r="G48" s="79"/>
      <c r="H48" s="79"/>
      <c r="I48" s="79"/>
      <c r="J48" s="105"/>
      <c r="K48" s="105"/>
      <c r="L48" s="105"/>
    </row>
    <row r="49" spans="1:12" s="2" customFormat="1" x14ac:dyDescent="0.25">
      <c r="A49" s="280"/>
      <c r="B49" s="261"/>
      <c r="C49" s="79"/>
      <c r="D49" s="79"/>
      <c r="E49" s="79"/>
      <c r="F49" s="79"/>
      <c r="G49" s="79"/>
      <c r="H49" s="79"/>
      <c r="I49" s="79"/>
      <c r="J49" s="105"/>
      <c r="K49" s="105"/>
      <c r="L49" s="105"/>
    </row>
    <row r="50" spans="1:12" s="2" customFormat="1" x14ac:dyDescent="0.25">
      <c r="A50" s="280"/>
      <c r="B50" s="261"/>
      <c r="C50" s="79"/>
      <c r="D50" s="79"/>
      <c r="E50" s="79"/>
      <c r="F50" s="79"/>
      <c r="G50" s="79"/>
      <c r="H50" s="79"/>
      <c r="I50" s="79"/>
      <c r="J50" s="105"/>
      <c r="K50" s="105"/>
      <c r="L50" s="105"/>
    </row>
    <row r="51" spans="1:12" s="2" customFormat="1" x14ac:dyDescent="0.25">
      <c r="A51" s="280"/>
      <c r="B51" s="261"/>
      <c r="C51" s="79"/>
      <c r="D51" s="79"/>
      <c r="E51" s="79"/>
      <c r="F51" s="79"/>
      <c r="G51" s="79"/>
      <c r="H51" s="79"/>
      <c r="I51" s="79"/>
      <c r="J51" s="105"/>
      <c r="K51" s="105"/>
      <c r="L51" s="105"/>
    </row>
    <row r="52" spans="1:12" s="2" customFormat="1" x14ac:dyDescent="0.25">
      <c r="A52" s="280"/>
      <c r="B52" s="261"/>
      <c r="C52" s="79"/>
      <c r="D52" s="79"/>
      <c r="E52" s="79"/>
      <c r="F52" s="79"/>
      <c r="G52" s="79"/>
      <c r="H52" s="79"/>
      <c r="I52" s="79"/>
      <c r="J52" s="105"/>
      <c r="K52" s="105"/>
      <c r="L52" s="105"/>
    </row>
    <row r="53" spans="1:12" s="2" customFormat="1" x14ac:dyDescent="0.25">
      <c r="A53" s="280"/>
      <c r="B53" s="261"/>
      <c r="C53" s="79"/>
      <c r="D53" s="79"/>
      <c r="E53" s="79"/>
      <c r="F53" s="79"/>
      <c r="G53" s="79"/>
      <c r="H53" s="79"/>
      <c r="I53" s="79"/>
      <c r="J53" s="105"/>
      <c r="K53" s="105"/>
      <c r="L53" s="105"/>
    </row>
    <row r="54" spans="1:12" s="2" customFormat="1" x14ac:dyDescent="0.25">
      <c r="A54" s="280"/>
      <c r="B54" s="261"/>
      <c r="C54" s="79"/>
      <c r="D54" s="79"/>
      <c r="E54" s="79"/>
      <c r="F54" s="79"/>
      <c r="G54" s="79"/>
      <c r="H54" s="79"/>
      <c r="I54" s="79"/>
      <c r="J54" s="105"/>
      <c r="K54" s="105"/>
      <c r="L54" s="105"/>
    </row>
    <row r="55" spans="1:12" s="2" customFormat="1" x14ac:dyDescent="0.25">
      <c r="A55" s="280"/>
      <c r="B55" s="261"/>
      <c r="C55" s="79"/>
      <c r="D55" s="79"/>
      <c r="E55" s="79"/>
      <c r="F55" s="79"/>
      <c r="G55" s="79"/>
      <c r="H55" s="79"/>
      <c r="I55" s="79"/>
      <c r="J55" s="105"/>
      <c r="K55" s="105"/>
      <c r="L55" s="105"/>
    </row>
    <row r="56" spans="1:12" s="2" customFormat="1" x14ac:dyDescent="0.25">
      <c r="A56" s="280"/>
      <c r="B56" s="261"/>
      <c r="C56" s="79"/>
      <c r="D56" s="79"/>
      <c r="E56" s="79"/>
      <c r="F56" s="79"/>
      <c r="G56" s="79"/>
      <c r="H56" s="79"/>
      <c r="I56" s="79"/>
      <c r="J56" s="105"/>
      <c r="K56" s="105"/>
      <c r="L56" s="105"/>
    </row>
    <row r="58" spans="1:12" ht="30" customHeight="1" x14ac:dyDescent="0.25"/>
    <row r="69" spans="1:9" s="107" customFormat="1" x14ac:dyDescent="0.25">
      <c r="A69" s="280"/>
      <c r="B69" s="261"/>
      <c r="C69" s="79"/>
      <c r="D69" s="79"/>
      <c r="E69" s="79"/>
      <c r="F69" s="79"/>
      <c r="G69" s="79"/>
      <c r="H69" s="79"/>
      <c r="I69" s="79"/>
    </row>
    <row r="70" spans="1:9" s="107" customFormat="1" x14ac:dyDescent="0.25">
      <c r="A70" s="280"/>
      <c r="B70" s="261"/>
      <c r="C70" s="79"/>
      <c r="D70" s="79"/>
      <c r="E70" s="79"/>
      <c r="F70" s="79"/>
      <c r="G70" s="79"/>
      <c r="H70" s="79"/>
      <c r="I70" s="79"/>
    </row>
    <row r="71" spans="1:9" s="107" customFormat="1" x14ac:dyDescent="0.25">
      <c r="A71" s="280"/>
      <c r="B71" s="261"/>
      <c r="C71" s="79"/>
      <c r="D71" s="79"/>
      <c r="E71" s="79"/>
      <c r="F71" s="79"/>
      <c r="G71" s="79"/>
      <c r="H71" s="79"/>
      <c r="I71" s="79"/>
    </row>
    <row r="72" spans="1:9" s="107" customFormat="1" x14ac:dyDescent="0.25">
      <c r="A72" s="280"/>
      <c r="B72" s="261"/>
      <c r="C72" s="79"/>
      <c r="D72" s="79"/>
      <c r="E72" s="79"/>
      <c r="F72" s="79"/>
      <c r="G72" s="79"/>
      <c r="H72" s="79"/>
      <c r="I72" s="79"/>
    </row>
    <row r="73" spans="1:9" s="107" customFormat="1" x14ac:dyDescent="0.25">
      <c r="A73" s="280"/>
      <c r="B73" s="261"/>
      <c r="C73" s="79"/>
      <c r="D73" s="79"/>
      <c r="E73" s="79"/>
      <c r="F73" s="79"/>
      <c r="G73" s="79"/>
      <c r="H73" s="79"/>
      <c r="I73" s="79"/>
    </row>
    <row r="74" spans="1:9" s="107" customFormat="1" x14ac:dyDescent="0.25">
      <c r="A74" s="280"/>
      <c r="B74" s="261"/>
      <c r="C74" s="79"/>
      <c r="D74" s="79"/>
      <c r="E74" s="79"/>
      <c r="F74" s="79"/>
      <c r="G74" s="79"/>
      <c r="H74" s="79"/>
      <c r="I74" s="79"/>
    </row>
    <row r="75" spans="1:9" s="107" customFormat="1" x14ac:dyDescent="0.25">
      <c r="A75" s="280"/>
      <c r="B75" s="261"/>
      <c r="C75" s="79"/>
      <c r="D75" s="79"/>
      <c r="E75" s="79"/>
      <c r="F75" s="79"/>
      <c r="G75" s="79"/>
      <c r="H75" s="79"/>
      <c r="I75" s="79"/>
    </row>
    <row r="76" spans="1:9" s="107" customFormat="1" x14ac:dyDescent="0.25">
      <c r="A76" s="280"/>
      <c r="B76" s="261"/>
      <c r="C76" s="79"/>
      <c r="D76" s="79"/>
      <c r="E76" s="79"/>
      <c r="F76" s="79"/>
      <c r="G76" s="79"/>
      <c r="H76" s="79"/>
      <c r="I76" s="79"/>
    </row>
    <row r="77" spans="1:9" s="107" customFormat="1" x14ac:dyDescent="0.25">
      <c r="A77" s="280"/>
      <c r="B77" s="261"/>
      <c r="C77" s="79"/>
      <c r="D77" s="79"/>
      <c r="E77" s="79"/>
      <c r="F77" s="79"/>
      <c r="G77" s="79"/>
      <c r="H77" s="79"/>
      <c r="I77" s="79"/>
    </row>
    <row r="78" spans="1:9" s="107" customFormat="1" x14ac:dyDescent="0.25">
      <c r="A78" s="280"/>
      <c r="B78" s="261"/>
      <c r="C78" s="79"/>
      <c r="D78" s="79"/>
      <c r="E78" s="79"/>
      <c r="F78" s="79"/>
      <c r="G78" s="79"/>
      <c r="H78" s="79"/>
      <c r="I78" s="79"/>
    </row>
    <row r="79" spans="1:9" s="107" customFormat="1" x14ac:dyDescent="0.25">
      <c r="A79" s="280"/>
      <c r="B79" s="261"/>
      <c r="C79" s="79"/>
      <c r="D79" s="79"/>
      <c r="E79" s="79"/>
      <c r="F79" s="79"/>
      <c r="G79" s="79"/>
      <c r="H79" s="79"/>
      <c r="I79" s="79"/>
    </row>
    <row r="80" spans="1:9" s="107" customFormat="1" x14ac:dyDescent="0.25">
      <c r="A80" s="280"/>
      <c r="B80" s="261"/>
      <c r="C80" s="79"/>
      <c r="D80" s="79"/>
      <c r="E80" s="79"/>
      <c r="F80" s="79"/>
      <c r="G80" s="79"/>
      <c r="H80" s="79"/>
      <c r="I80" s="79"/>
    </row>
    <row r="81" spans="1:9" s="107" customFormat="1" x14ac:dyDescent="0.25">
      <c r="A81" s="280"/>
      <c r="B81" s="261"/>
      <c r="C81" s="79"/>
      <c r="D81" s="79"/>
      <c r="E81" s="79"/>
      <c r="F81" s="79"/>
      <c r="G81" s="79"/>
      <c r="H81" s="79"/>
      <c r="I81" s="79"/>
    </row>
    <row r="82" spans="1:9" s="107" customFormat="1" x14ac:dyDescent="0.25">
      <c r="A82" s="280"/>
      <c r="B82" s="261"/>
      <c r="C82" s="79"/>
      <c r="D82" s="79"/>
      <c r="E82" s="79"/>
      <c r="F82" s="79"/>
      <c r="G82" s="79"/>
      <c r="H82" s="79"/>
      <c r="I82" s="79"/>
    </row>
    <row r="83" spans="1:9" s="107" customFormat="1" x14ac:dyDescent="0.25">
      <c r="A83" s="280"/>
      <c r="B83" s="261"/>
      <c r="C83" s="79"/>
      <c r="D83" s="79"/>
      <c r="E83" s="79"/>
      <c r="F83" s="79"/>
      <c r="G83" s="79"/>
      <c r="H83" s="79"/>
      <c r="I83" s="79"/>
    </row>
    <row r="84" spans="1:9" s="107" customFormat="1" x14ac:dyDescent="0.25">
      <c r="A84" s="280"/>
      <c r="B84" s="261"/>
      <c r="C84" s="79"/>
      <c r="D84" s="79"/>
      <c r="E84" s="79"/>
      <c r="F84" s="79"/>
      <c r="G84" s="79"/>
      <c r="H84" s="79"/>
      <c r="I84" s="79"/>
    </row>
    <row r="85" spans="1:9" s="107" customFormat="1" x14ac:dyDescent="0.25">
      <c r="A85" s="280"/>
      <c r="B85" s="261"/>
      <c r="C85" s="79"/>
      <c r="D85" s="79"/>
      <c r="E85" s="79"/>
      <c r="F85" s="79"/>
      <c r="G85" s="79"/>
      <c r="H85" s="79"/>
      <c r="I85" s="79"/>
    </row>
    <row r="86" spans="1:9" s="107" customFormat="1" x14ac:dyDescent="0.25">
      <c r="A86" s="280"/>
      <c r="B86" s="261"/>
      <c r="C86" s="79"/>
      <c r="D86" s="79"/>
      <c r="E86" s="79"/>
      <c r="F86" s="79"/>
      <c r="G86" s="79"/>
      <c r="H86" s="79"/>
      <c r="I86" s="79"/>
    </row>
    <row r="87" spans="1:9" s="107" customFormat="1" x14ac:dyDescent="0.25">
      <c r="A87" s="280"/>
      <c r="B87" s="261"/>
      <c r="C87" s="79"/>
      <c r="D87" s="79"/>
      <c r="E87" s="79"/>
      <c r="F87" s="79"/>
      <c r="G87" s="79"/>
      <c r="H87" s="79"/>
      <c r="I87" s="79"/>
    </row>
    <row r="88" spans="1:9" s="107" customFormat="1" x14ac:dyDescent="0.25">
      <c r="A88" s="280"/>
      <c r="B88" s="261"/>
      <c r="C88" s="79"/>
      <c r="D88" s="79"/>
      <c r="E88" s="79"/>
      <c r="F88" s="79"/>
      <c r="G88" s="79"/>
      <c r="H88" s="79"/>
      <c r="I88" s="79"/>
    </row>
    <row r="89" spans="1:9" s="107" customFormat="1" x14ac:dyDescent="0.25">
      <c r="A89" s="280"/>
      <c r="B89" s="261"/>
      <c r="C89" s="79"/>
      <c r="D89" s="79"/>
      <c r="E89" s="79"/>
      <c r="F89" s="79"/>
      <c r="G89" s="79"/>
      <c r="H89" s="79"/>
      <c r="I89" s="79"/>
    </row>
    <row r="90" spans="1:9" s="107" customFormat="1" x14ac:dyDescent="0.25">
      <c r="A90" s="280"/>
      <c r="B90" s="261"/>
      <c r="C90" s="79"/>
      <c r="D90" s="79"/>
      <c r="E90" s="79"/>
      <c r="F90" s="79"/>
      <c r="G90" s="79"/>
      <c r="H90" s="79"/>
      <c r="I90" s="79"/>
    </row>
    <row r="91" spans="1:9" s="107" customFormat="1" x14ac:dyDescent="0.25">
      <c r="A91" s="280"/>
      <c r="B91" s="261"/>
      <c r="C91" s="79"/>
      <c r="D91" s="79"/>
      <c r="E91" s="79"/>
      <c r="F91" s="79"/>
      <c r="G91" s="79"/>
      <c r="H91" s="79"/>
      <c r="I91" s="79"/>
    </row>
    <row r="92" spans="1:9" s="107" customFormat="1" x14ac:dyDescent="0.25">
      <c r="A92" s="280"/>
      <c r="B92" s="261"/>
      <c r="C92" s="79"/>
      <c r="D92" s="79"/>
      <c r="E92" s="79"/>
      <c r="F92" s="79"/>
      <c r="G92" s="79"/>
      <c r="H92" s="79"/>
      <c r="I92" s="79"/>
    </row>
    <row r="93" spans="1:9" s="107" customFormat="1" x14ac:dyDescent="0.25">
      <c r="A93" s="280"/>
      <c r="B93" s="261"/>
      <c r="C93" s="79"/>
      <c r="D93" s="79"/>
      <c r="E93" s="79"/>
      <c r="F93" s="79"/>
      <c r="G93" s="79"/>
      <c r="H93" s="79"/>
      <c r="I93" s="79"/>
    </row>
    <row r="94" spans="1:9" s="107" customFormat="1" x14ac:dyDescent="0.25">
      <c r="A94" s="280"/>
      <c r="B94" s="261"/>
      <c r="C94" s="79"/>
      <c r="D94" s="79"/>
      <c r="E94" s="79"/>
      <c r="F94" s="79"/>
      <c r="G94" s="79"/>
      <c r="H94" s="79"/>
      <c r="I94" s="79"/>
    </row>
    <row r="95" spans="1:9" s="107" customFormat="1" x14ac:dyDescent="0.25">
      <c r="A95" s="280"/>
      <c r="B95" s="261"/>
      <c r="C95" s="79"/>
      <c r="D95" s="79"/>
      <c r="E95" s="79"/>
      <c r="F95" s="79"/>
      <c r="G95" s="79"/>
      <c r="H95" s="79"/>
      <c r="I95" s="79"/>
    </row>
    <row r="96" spans="1:9" s="107" customFormat="1" x14ac:dyDescent="0.25">
      <c r="A96" s="280"/>
      <c r="B96" s="261"/>
      <c r="C96" s="79"/>
      <c r="D96" s="79"/>
      <c r="E96" s="79"/>
      <c r="F96" s="79"/>
      <c r="G96" s="79"/>
      <c r="H96" s="79"/>
      <c r="I96" s="79"/>
    </row>
    <row r="97" spans="1:9" s="107" customFormat="1" x14ac:dyDescent="0.25">
      <c r="A97" s="280"/>
      <c r="B97" s="261"/>
      <c r="C97" s="79"/>
      <c r="D97" s="79"/>
      <c r="E97" s="79"/>
      <c r="F97" s="79"/>
      <c r="G97" s="79"/>
      <c r="H97" s="79"/>
      <c r="I97" s="79"/>
    </row>
    <row r="98" spans="1:9" s="107" customFormat="1" x14ac:dyDescent="0.25">
      <c r="A98" s="280"/>
      <c r="B98" s="261"/>
      <c r="C98" s="79"/>
      <c r="D98" s="79"/>
      <c r="E98" s="79"/>
      <c r="F98" s="79"/>
      <c r="G98" s="79"/>
      <c r="H98" s="79"/>
      <c r="I98" s="79"/>
    </row>
    <row r="99" spans="1:9" s="107" customFormat="1" x14ac:dyDescent="0.25">
      <c r="A99" s="280"/>
      <c r="B99" s="261"/>
      <c r="C99" s="79"/>
      <c r="D99" s="79"/>
      <c r="E99" s="79"/>
      <c r="F99" s="79"/>
      <c r="G99" s="79"/>
      <c r="H99" s="79"/>
      <c r="I99" s="79"/>
    </row>
    <row r="100" spans="1:9" s="107" customFormat="1" x14ac:dyDescent="0.25">
      <c r="A100" s="280"/>
      <c r="B100" s="261"/>
      <c r="C100" s="79"/>
      <c r="D100" s="79"/>
      <c r="E100" s="79"/>
      <c r="F100" s="79"/>
      <c r="G100" s="79"/>
      <c r="H100" s="79"/>
      <c r="I100" s="79"/>
    </row>
    <row r="101" spans="1:9" s="107" customFormat="1" x14ac:dyDescent="0.25">
      <c r="A101" s="280"/>
      <c r="B101" s="261"/>
      <c r="C101" s="79"/>
      <c r="D101" s="79"/>
      <c r="E101" s="79"/>
      <c r="F101" s="79"/>
      <c r="G101" s="79"/>
      <c r="H101" s="79"/>
      <c r="I101" s="79"/>
    </row>
    <row r="102" spans="1:9" s="107" customFormat="1" x14ac:dyDescent="0.25">
      <c r="A102" s="280"/>
      <c r="B102" s="261"/>
      <c r="C102" s="79"/>
      <c r="D102" s="79"/>
      <c r="E102" s="79"/>
      <c r="F102" s="79"/>
      <c r="G102" s="79"/>
      <c r="H102" s="79"/>
      <c r="I102" s="79"/>
    </row>
    <row r="103" spans="1:9" s="107" customFormat="1" x14ac:dyDescent="0.25">
      <c r="A103" s="280"/>
      <c r="B103" s="261"/>
      <c r="C103" s="79"/>
      <c r="D103" s="79"/>
      <c r="E103" s="79"/>
      <c r="F103" s="79"/>
      <c r="G103" s="79"/>
      <c r="H103" s="79"/>
      <c r="I103" s="79"/>
    </row>
    <row r="104" spans="1:9" s="107" customFormat="1" x14ac:dyDescent="0.25">
      <c r="A104" s="280"/>
      <c r="B104" s="261"/>
      <c r="C104" s="79"/>
      <c r="D104" s="79"/>
      <c r="E104" s="79"/>
      <c r="F104" s="79"/>
      <c r="G104" s="79"/>
      <c r="H104" s="79"/>
      <c r="I104" s="79"/>
    </row>
    <row r="105" spans="1:9" s="107" customFormat="1" x14ac:dyDescent="0.25">
      <c r="A105" s="280"/>
      <c r="B105" s="261"/>
      <c r="C105" s="79"/>
      <c r="D105" s="79"/>
      <c r="E105" s="79"/>
      <c r="F105" s="79"/>
      <c r="G105" s="79"/>
      <c r="H105" s="79"/>
      <c r="I105" s="79"/>
    </row>
    <row r="106" spans="1:9" s="107" customFormat="1" x14ac:dyDescent="0.25">
      <c r="A106" s="280"/>
      <c r="B106" s="261"/>
      <c r="C106" s="79"/>
      <c r="D106" s="79"/>
      <c r="E106" s="79"/>
      <c r="F106" s="79"/>
      <c r="G106" s="79"/>
      <c r="H106" s="79"/>
      <c r="I106" s="79"/>
    </row>
    <row r="107" spans="1:9" s="107" customFormat="1" x14ac:dyDescent="0.25">
      <c r="A107" s="280"/>
      <c r="B107" s="261"/>
      <c r="C107" s="79"/>
      <c r="D107" s="79"/>
      <c r="E107" s="79"/>
      <c r="F107" s="79"/>
      <c r="G107" s="79"/>
      <c r="H107" s="79"/>
      <c r="I107" s="79"/>
    </row>
    <row r="108" spans="1:9" s="107" customFormat="1" x14ac:dyDescent="0.25">
      <c r="A108" s="280"/>
      <c r="B108" s="261"/>
      <c r="C108" s="79"/>
      <c r="D108" s="79"/>
      <c r="E108" s="79"/>
      <c r="F108" s="79"/>
      <c r="G108" s="79"/>
      <c r="H108" s="79"/>
      <c r="I108" s="79"/>
    </row>
    <row r="109" spans="1:9" s="107" customFormat="1" x14ac:dyDescent="0.25">
      <c r="A109" s="280"/>
      <c r="B109" s="261"/>
      <c r="C109" s="79"/>
      <c r="D109" s="79"/>
      <c r="E109" s="79"/>
      <c r="F109" s="79"/>
      <c r="G109" s="79"/>
      <c r="H109" s="79"/>
      <c r="I109" s="79"/>
    </row>
    <row r="110" spans="1:9" s="107" customFormat="1" x14ac:dyDescent="0.25">
      <c r="A110" s="280"/>
      <c r="B110" s="261"/>
      <c r="C110" s="79"/>
      <c r="D110" s="79"/>
      <c r="E110" s="79"/>
      <c r="F110" s="79"/>
      <c r="G110" s="79"/>
      <c r="H110" s="79"/>
      <c r="I110" s="79"/>
    </row>
    <row r="111" spans="1:9" s="107" customFormat="1" x14ac:dyDescent="0.25">
      <c r="A111" s="280"/>
      <c r="B111" s="261"/>
      <c r="C111" s="79"/>
      <c r="D111" s="79"/>
      <c r="E111" s="79"/>
      <c r="F111" s="79"/>
      <c r="G111" s="79"/>
      <c r="H111" s="79"/>
      <c r="I111" s="79"/>
    </row>
    <row r="112" spans="1:9" s="107" customFormat="1" x14ac:dyDescent="0.25">
      <c r="A112" s="280"/>
      <c r="B112" s="261"/>
      <c r="C112" s="79"/>
      <c r="D112" s="79"/>
      <c r="E112" s="79"/>
      <c r="F112" s="79"/>
      <c r="G112" s="79"/>
      <c r="H112" s="79"/>
      <c r="I112" s="79"/>
    </row>
    <row r="113" spans="1:9" s="107" customFormat="1" x14ac:dyDescent="0.25">
      <c r="A113" s="280"/>
      <c r="B113" s="261"/>
      <c r="C113" s="79"/>
      <c r="D113" s="79"/>
      <c r="E113" s="79"/>
      <c r="F113" s="79"/>
      <c r="G113" s="79"/>
      <c r="H113" s="79"/>
      <c r="I113" s="79"/>
    </row>
    <row r="114" spans="1:9" s="107" customFormat="1" x14ac:dyDescent="0.25">
      <c r="A114" s="280"/>
      <c r="B114" s="261"/>
      <c r="C114" s="79"/>
      <c r="D114" s="79"/>
      <c r="E114" s="79"/>
      <c r="F114" s="79"/>
      <c r="G114" s="79"/>
      <c r="H114" s="79"/>
      <c r="I114" s="79"/>
    </row>
    <row r="115" spans="1:9" s="107" customFormat="1" x14ac:dyDescent="0.25">
      <c r="A115" s="280"/>
      <c r="B115" s="261"/>
      <c r="C115" s="79"/>
      <c r="D115" s="79"/>
      <c r="E115" s="79"/>
      <c r="F115" s="79"/>
      <c r="G115" s="79"/>
      <c r="H115" s="79"/>
      <c r="I115" s="79"/>
    </row>
    <row r="116" spans="1:9" s="107" customFormat="1" x14ac:dyDescent="0.25">
      <c r="A116" s="280"/>
      <c r="B116" s="261"/>
      <c r="C116" s="79"/>
      <c r="D116" s="79"/>
      <c r="E116" s="79"/>
      <c r="F116" s="79"/>
      <c r="G116" s="79"/>
      <c r="H116" s="79"/>
      <c r="I116" s="79"/>
    </row>
    <row r="117" spans="1:9" s="107" customFormat="1" x14ac:dyDescent="0.25">
      <c r="A117" s="280"/>
      <c r="B117" s="261"/>
      <c r="C117" s="79"/>
      <c r="D117" s="79"/>
      <c r="E117" s="79"/>
      <c r="F117" s="79"/>
      <c r="G117" s="79"/>
      <c r="H117" s="79"/>
      <c r="I117" s="79"/>
    </row>
    <row r="118" spans="1:9" s="107" customFormat="1" x14ac:dyDescent="0.25">
      <c r="A118" s="280"/>
      <c r="B118" s="261"/>
      <c r="C118" s="79"/>
      <c r="D118" s="79"/>
      <c r="E118" s="79"/>
      <c r="F118" s="79"/>
      <c r="G118" s="79"/>
      <c r="H118" s="79"/>
      <c r="I118" s="79"/>
    </row>
  </sheetData>
  <mergeCells count="10">
    <mergeCell ref="A7:I7"/>
    <mergeCell ref="A8:I8"/>
    <mergeCell ref="A10:I10"/>
    <mergeCell ref="A11:I11"/>
    <mergeCell ref="B14:B15"/>
    <mergeCell ref="C14:C15"/>
    <mergeCell ref="D14:D15"/>
    <mergeCell ref="G14:I14"/>
    <mergeCell ref="E14:F14"/>
    <mergeCell ref="A14:A15"/>
  </mergeCells>
  <phoneticPr fontId="27" type="noConversion"/>
  <printOptions horizontalCentered="1"/>
  <pageMargins left="0.39" right="0.39" top="0.59" bottom="0.59" header="0.39" footer="0.39"/>
  <pageSetup paperSize="9" scale="84" fitToHeight="10000" orientation="landscape" horizontalDpi="300" verticalDpi="300" r:id="rId1"/>
  <headerFooter>
    <oddFooter>&amp;CСтраниц -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B5712-9FBA-40CC-B3BF-14FE5B9EBA8F}">
  <sheetPr>
    <tabColor theme="9" tint="-0.249977111117893"/>
    <pageSetUpPr fitToPage="1"/>
  </sheetPr>
  <dimension ref="A1:J1481"/>
  <sheetViews>
    <sheetView showGridLines="0" zoomScale="75" zoomScaleNormal="75" zoomScaleSheetLayoutView="115" workbookViewId="0">
      <selection activeCell="A12" sqref="A12:I12"/>
    </sheetView>
  </sheetViews>
  <sheetFormatPr defaultColWidth="8.77734375" defaultRowHeight="13.2" outlineLevelRow="2" x14ac:dyDescent="0.25"/>
  <cols>
    <col min="1" max="1" width="6.109375" style="41" customWidth="1"/>
    <col min="2" max="2" width="68" style="41" customWidth="1"/>
    <col min="3" max="3" width="11.44140625" style="41" customWidth="1"/>
    <col min="4" max="4" width="13.33203125" style="41" customWidth="1"/>
    <col min="5" max="5" width="19.77734375" style="44" customWidth="1"/>
    <col min="6" max="6" width="12.6640625" style="45" customWidth="1"/>
    <col min="7" max="7" width="20.33203125" style="45" customWidth="1"/>
    <col min="8" max="8" width="19.77734375" style="46" customWidth="1"/>
    <col min="9" max="9" width="17.6640625" style="41" customWidth="1"/>
    <col min="10" max="16384" width="8.77734375" style="41"/>
  </cols>
  <sheetData>
    <row r="1" spans="1:10" ht="27" customHeight="1" x14ac:dyDescent="0.25">
      <c r="I1" s="590" t="s">
        <v>1143</v>
      </c>
    </row>
    <row r="4" spans="1:10" s="512" customFormat="1" x14ac:dyDescent="0.25">
      <c r="E4" s="513"/>
      <c r="F4" s="514"/>
      <c r="G4" s="514"/>
      <c r="H4" s="515"/>
    </row>
    <row r="5" spans="1:10" s="512" customFormat="1" x14ac:dyDescent="0.25">
      <c r="E5" s="513"/>
      <c r="F5" s="514"/>
      <c r="G5" s="514"/>
      <c r="H5" s="515"/>
    </row>
    <row r="6" spans="1:10" s="512" customFormat="1" x14ac:dyDescent="0.25">
      <c r="E6" s="513"/>
      <c r="F6" s="514"/>
      <c r="G6" s="514"/>
      <c r="H6" s="515"/>
    </row>
    <row r="7" spans="1:10" s="512" customFormat="1" ht="46.5" customHeight="1" x14ac:dyDescent="0.25">
      <c r="A7" s="615" t="s">
        <v>788</v>
      </c>
      <c r="B7" s="615"/>
      <c r="C7" s="615"/>
      <c r="D7" s="615"/>
      <c r="E7" s="615"/>
      <c r="F7" s="615"/>
      <c r="G7" s="615"/>
      <c r="H7" s="615"/>
      <c r="I7" s="615"/>
      <c r="J7" s="615"/>
    </row>
    <row r="8" spans="1:10" s="512" customFormat="1" ht="36.75" customHeight="1" x14ac:dyDescent="0.25">
      <c r="A8" s="615" t="s">
        <v>352</v>
      </c>
      <c r="B8" s="615"/>
      <c r="C8" s="615"/>
      <c r="D8" s="615"/>
      <c r="E8" s="615"/>
      <c r="F8" s="615"/>
      <c r="G8" s="615"/>
      <c r="H8" s="615"/>
      <c r="I8" s="615"/>
      <c r="J8" s="615"/>
    </row>
    <row r="9" spans="1:10" s="512" customFormat="1" x14ac:dyDescent="0.25">
      <c r="A9" s="516"/>
      <c r="B9" s="516"/>
      <c r="C9" s="517"/>
      <c r="F9" s="518"/>
      <c r="G9" s="518"/>
      <c r="H9" s="519"/>
    </row>
    <row r="10" spans="1:10" s="512" customFormat="1" ht="12.75" customHeight="1" x14ac:dyDescent="0.25">
      <c r="A10" s="617" t="s">
        <v>1097</v>
      </c>
      <c r="B10" s="617"/>
      <c r="C10" s="617"/>
      <c r="D10" s="617"/>
      <c r="E10" s="617"/>
      <c r="F10" s="617"/>
      <c r="G10" s="617"/>
      <c r="H10" s="617"/>
      <c r="I10" s="617"/>
      <c r="J10" s="582"/>
    </row>
    <row r="11" spans="1:10" s="512" customFormat="1" x14ac:dyDescent="0.25">
      <c r="C11" s="517"/>
      <c r="E11" s="513"/>
      <c r="F11" s="514"/>
      <c r="G11" s="514"/>
      <c r="H11" s="520"/>
    </row>
    <row r="12" spans="1:10" s="512" customFormat="1" ht="12.75" customHeight="1" x14ac:dyDescent="0.25">
      <c r="A12" s="626" t="s">
        <v>85</v>
      </c>
      <c r="B12" s="626"/>
      <c r="C12" s="626"/>
      <c r="D12" s="626"/>
      <c r="E12" s="626"/>
      <c r="F12" s="626"/>
      <c r="G12" s="626"/>
      <c r="H12" s="626"/>
      <c r="I12" s="626"/>
    </row>
    <row r="13" spans="1:10" s="512" customFormat="1" x14ac:dyDescent="0.25">
      <c r="E13" s="513"/>
      <c r="F13" s="514"/>
      <c r="G13" s="514"/>
      <c r="H13" s="520"/>
    </row>
    <row r="14" spans="1:10" s="512" customFormat="1" ht="12.75" customHeight="1" x14ac:dyDescent="0.25">
      <c r="A14" s="521"/>
      <c r="B14" s="521"/>
      <c r="C14" s="521"/>
      <c r="D14" s="521"/>
      <c r="E14" s="521"/>
      <c r="F14" s="522"/>
      <c r="G14" s="554"/>
      <c r="H14" s="515"/>
    </row>
    <row r="15" spans="1:10" s="523" customFormat="1" ht="27.75" customHeight="1" x14ac:dyDescent="0.25">
      <c r="A15" s="627" t="s">
        <v>826</v>
      </c>
      <c r="B15" s="629" t="s">
        <v>851</v>
      </c>
      <c r="C15" s="629" t="s">
        <v>850</v>
      </c>
      <c r="D15" s="629" t="s">
        <v>764</v>
      </c>
      <c r="E15" s="631" t="s">
        <v>1060</v>
      </c>
      <c r="F15" s="632"/>
      <c r="G15" s="623" t="s">
        <v>1059</v>
      </c>
      <c r="H15" s="624"/>
      <c r="I15" s="625"/>
    </row>
    <row r="16" spans="1:10" s="523" customFormat="1" ht="41.25" customHeight="1" x14ac:dyDescent="0.25">
      <c r="A16" s="628"/>
      <c r="B16" s="630"/>
      <c r="C16" s="630"/>
      <c r="D16" s="630"/>
      <c r="E16" s="555" t="s">
        <v>580</v>
      </c>
      <c r="F16" s="556" t="s">
        <v>864</v>
      </c>
      <c r="G16" s="557" t="s">
        <v>580</v>
      </c>
      <c r="H16" s="557" t="s">
        <v>864</v>
      </c>
      <c r="I16" s="339" t="s">
        <v>350</v>
      </c>
    </row>
    <row r="17" spans="1:9" s="523" customFormat="1" ht="18" customHeight="1" x14ac:dyDescent="0.25">
      <c r="A17" s="380">
        <v>1</v>
      </c>
      <c r="B17" s="182">
        <v>2</v>
      </c>
      <c r="C17" s="182">
        <v>3</v>
      </c>
      <c r="D17" s="182">
        <v>4</v>
      </c>
      <c r="E17" s="182">
        <v>5</v>
      </c>
      <c r="F17" s="181">
        <v>6</v>
      </c>
      <c r="G17" s="380">
        <v>7</v>
      </c>
      <c r="H17" s="380">
        <v>8</v>
      </c>
      <c r="I17" s="380">
        <v>9</v>
      </c>
    </row>
    <row r="18" spans="1:9" s="512" customFormat="1" ht="13.8" outlineLevel="1" x14ac:dyDescent="0.25">
      <c r="A18" s="525"/>
      <c r="B18" s="536" t="s">
        <v>86</v>
      </c>
      <c r="C18" s="526"/>
      <c r="D18" s="525"/>
      <c r="E18" s="563"/>
      <c r="F18" s="563"/>
      <c r="G18" s="563"/>
      <c r="H18" s="563"/>
      <c r="I18" s="564"/>
    </row>
    <row r="19" spans="1:9" s="530" customFormat="1" outlineLevel="1" x14ac:dyDescent="0.25">
      <c r="A19" s="527" t="s">
        <v>0</v>
      </c>
      <c r="B19" s="528" t="s">
        <v>87</v>
      </c>
      <c r="C19" s="527" t="s">
        <v>883</v>
      </c>
      <c r="D19" s="529">
        <v>16</v>
      </c>
      <c r="E19" s="565"/>
      <c r="F19" s="566"/>
      <c r="G19" s="566"/>
      <c r="H19" s="566">
        <f>D19*F19</f>
        <v>0</v>
      </c>
      <c r="I19" s="565">
        <f>G19+H19</f>
        <v>0</v>
      </c>
    </row>
    <row r="20" spans="1:9" s="501" customFormat="1" outlineLevel="2" x14ac:dyDescent="0.25">
      <c r="A20" s="558" t="s">
        <v>89</v>
      </c>
      <c r="B20" s="559" t="s">
        <v>81</v>
      </c>
      <c r="C20" s="532" t="s">
        <v>883</v>
      </c>
      <c r="D20" s="560">
        <v>16.32</v>
      </c>
      <c r="E20" s="567"/>
      <c r="F20" s="567"/>
      <c r="G20" s="567">
        <f t="shared" ref="G20:G83" si="0">D20*E20</f>
        <v>0</v>
      </c>
      <c r="H20" s="567"/>
      <c r="I20" s="568">
        <f t="shared" ref="I20:I83" si="1">G20+H20</f>
        <v>0</v>
      </c>
    </row>
    <row r="21" spans="1:9" s="530" customFormat="1" ht="26.4" outlineLevel="1" x14ac:dyDescent="0.25">
      <c r="A21" s="527" t="s">
        <v>1</v>
      </c>
      <c r="B21" s="528" t="s">
        <v>90</v>
      </c>
      <c r="C21" s="527" t="s">
        <v>883</v>
      </c>
      <c r="D21" s="529">
        <v>61.2</v>
      </c>
      <c r="E21" s="565"/>
      <c r="F21" s="566"/>
      <c r="G21" s="566"/>
      <c r="H21" s="566">
        <f t="shared" ref="H21:H80" si="2">D21*F21</f>
        <v>0</v>
      </c>
      <c r="I21" s="565">
        <f t="shared" si="1"/>
        <v>0</v>
      </c>
    </row>
    <row r="22" spans="1:9" s="501" customFormat="1" outlineLevel="2" x14ac:dyDescent="0.25">
      <c r="A22" s="558" t="s">
        <v>92</v>
      </c>
      <c r="B22" s="559" t="s">
        <v>93</v>
      </c>
      <c r="C22" s="532" t="s">
        <v>883</v>
      </c>
      <c r="D22" s="560">
        <v>62.12</v>
      </c>
      <c r="E22" s="567"/>
      <c r="F22" s="567"/>
      <c r="G22" s="567">
        <f t="shared" si="0"/>
        <v>0</v>
      </c>
      <c r="H22" s="567"/>
      <c r="I22" s="568">
        <f t="shared" si="1"/>
        <v>0</v>
      </c>
    </row>
    <row r="23" spans="1:9" s="501" customFormat="1" ht="39.6" outlineLevel="1" x14ac:dyDescent="0.25">
      <c r="A23" s="532" t="s">
        <v>10</v>
      </c>
      <c r="B23" s="533" t="s">
        <v>95</v>
      </c>
      <c r="C23" s="532" t="s">
        <v>884</v>
      </c>
      <c r="D23" s="534">
        <v>2.9967999999999999</v>
      </c>
      <c r="E23" s="568"/>
      <c r="F23" s="567"/>
      <c r="G23" s="567">
        <f t="shared" si="0"/>
        <v>0</v>
      </c>
      <c r="H23" s="567"/>
      <c r="I23" s="568">
        <f t="shared" si="1"/>
        <v>0</v>
      </c>
    </row>
    <row r="24" spans="1:9" s="501" customFormat="1" ht="39.6" outlineLevel="1" x14ac:dyDescent="0.25">
      <c r="A24" s="532" t="s">
        <v>12</v>
      </c>
      <c r="B24" s="533" t="s">
        <v>96</v>
      </c>
      <c r="C24" s="532" t="s">
        <v>884</v>
      </c>
      <c r="D24" s="534">
        <v>5.2900000000000003E-2</v>
      </c>
      <c r="E24" s="568"/>
      <c r="F24" s="567"/>
      <c r="G24" s="567">
        <f t="shared" si="0"/>
        <v>0</v>
      </c>
      <c r="H24" s="567"/>
      <c r="I24" s="568">
        <f t="shared" si="1"/>
        <v>0</v>
      </c>
    </row>
    <row r="25" spans="1:9" s="501" customFormat="1" ht="39.6" outlineLevel="1" x14ac:dyDescent="0.25">
      <c r="A25" s="532" t="s">
        <v>15</v>
      </c>
      <c r="B25" s="533" t="s">
        <v>97</v>
      </c>
      <c r="C25" s="532" t="s">
        <v>884</v>
      </c>
      <c r="D25" s="534">
        <v>0.99939999999999996</v>
      </c>
      <c r="E25" s="568"/>
      <c r="F25" s="567"/>
      <c r="G25" s="567">
        <f t="shared" si="0"/>
        <v>0</v>
      </c>
      <c r="H25" s="567"/>
      <c r="I25" s="568">
        <f t="shared" si="1"/>
        <v>0</v>
      </c>
    </row>
    <row r="26" spans="1:9" s="501" customFormat="1" ht="39.6" outlineLevel="1" x14ac:dyDescent="0.25">
      <c r="A26" s="532" t="s">
        <v>16</v>
      </c>
      <c r="B26" s="533" t="s">
        <v>98</v>
      </c>
      <c r="C26" s="532" t="s">
        <v>884</v>
      </c>
      <c r="D26" s="534">
        <v>0.20039999999999999</v>
      </c>
      <c r="E26" s="568"/>
      <c r="F26" s="567"/>
      <c r="G26" s="567">
        <f t="shared" si="0"/>
        <v>0</v>
      </c>
      <c r="H26" s="567"/>
      <c r="I26" s="568">
        <f t="shared" si="1"/>
        <v>0</v>
      </c>
    </row>
    <row r="27" spans="1:9" s="537" customFormat="1" ht="13.8" outlineLevel="1" x14ac:dyDescent="0.3">
      <c r="A27" s="535"/>
      <c r="B27" s="536" t="s">
        <v>99</v>
      </c>
      <c r="C27" s="536"/>
      <c r="D27" s="535"/>
      <c r="E27" s="569"/>
      <c r="F27" s="569"/>
      <c r="G27" s="569"/>
      <c r="H27" s="569"/>
      <c r="I27" s="570"/>
    </row>
    <row r="28" spans="1:9" s="530" customFormat="1" ht="26.4" outlineLevel="1" x14ac:dyDescent="0.25">
      <c r="A28" s="527" t="s">
        <v>18</v>
      </c>
      <c r="B28" s="528" t="s">
        <v>100</v>
      </c>
      <c r="C28" s="527" t="s">
        <v>883</v>
      </c>
      <c r="D28" s="529">
        <v>1.98</v>
      </c>
      <c r="E28" s="565"/>
      <c r="F28" s="566"/>
      <c r="G28" s="566"/>
      <c r="H28" s="566">
        <f t="shared" si="2"/>
        <v>0</v>
      </c>
      <c r="I28" s="565">
        <f t="shared" si="1"/>
        <v>0</v>
      </c>
    </row>
    <row r="29" spans="1:9" s="501" customFormat="1" outlineLevel="2" x14ac:dyDescent="0.25">
      <c r="A29" s="558" t="s">
        <v>57</v>
      </c>
      <c r="B29" s="559" t="s">
        <v>102</v>
      </c>
      <c r="C29" s="532" t="s">
        <v>883</v>
      </c>
      <c r="D29" s="560">
        <v>2.0099999999999998</v>
      </c>
      <c r="E29" s="567"/>
      <c r="F29" s="567"/>
      <c r="G29" s="567">
        <f t="shared" si="0"/>
        <v>0</v>
      </c>
      <c r="H29" s="567"/>
      <c r="I29" s="568">
        <f t="shared" si="1"/>
        <v>0</v>
      </c>
    </row>
    <row r="30" spans="1:9" s="501" customFormat="1" ht="39.6" outlineLevel="1" x14ac:dyDescent="0.25">
      <c r="A30" s="532" t="s">
        <v>21</v>
      </c>
      <c r="B30" s="533" t="s">
        <v>103</v>
      </c>
      <c r="C30" s="532" t="s">
        <v>884</v>
      </c>
      <c r="D30" s="534">
        <v>0.14560000000000001</v>
      </c>
      <c r="E30" s="568"/>
      <c r="F30" s="567"/>
      <c r="G30" s="567">
        <f t="shared" si="0"/>
        <v>0</v>
      </c>
      <c r="H30" s="567"/>
      <c r="I30" s="568">
        <f t="shared" si="1"/>
        <v>0</v>
      </c>
    </row>
    <row r="31" spans="1:9" s="501" customFormat="1" ht="39.6" outlineLevel="1" x14ac:dyDescent="0.25">
      <c r="A31" s="532" t="s">
        <v>26</v>
      </c>
      <c r="B31" s="533" t="s">
        <v>104</v>
      </c>
      <c r="C31" s="532" t="s">
        <v>884</v>
      </c>
      <c r="D31" s="534">
        <v>6.7199999999999996E-2</v>
      </c>
      <c r="E31" s="568"/>
      <c r="F31" s="567"/>
      <c r="G31" s="567">
        <f t="shared" si="0"/>
        <v>0</v>
      </c>
      <c r="H31" s="567"/>
      <c r="I31" s="568">
        <f t="shared" si="1"/>
        <v>0</v>
      </c>
    </row>
    <row r="32" spans="1:9" s="530" customFormat="1" outlineLevel="1" x14ac:dyDescent="0.25">
      <c r="A32" s="527" t="s">
        <v>29</v>
      </c>
      <c r="B32" s="528" t="s">
        <v>105</v>
      </c>
      <c r="C32" s="527" t="s">
        <v>884</v>
      </c>
      <c r="D32" s="529">
        <v>0.1608</v>
      </c>
      <c r="E32" s="565"/>
      <c r="F32" s="566"/>
      <c r="G32" s="566"/>
      <c r="H32" s="566">
        <f t="shared" si="2"/>
        <v>0</v>
      </c>
      <c r="I32" s="565">
        <f t="shared" si="1"/>
        <v>0</v>
      </c>
    </row>
    <row r="33" spans="1:9" s="501" customFormat="1" outlineLevel="1" x14ac:dyDescent="0.25">
      <c r="A33" s="532" t="s">
        <v>32</v>
      </c>
      <c r="B33" s="533" t="s">
        <v>106</v>
      </c>
      <c r="C33" s="532" t="s">
        <v>884</v>
      </c>
      <c r="D33" s="534">
        <v>0.1608</v>
      </c>
      <c r="E33" s="568"/>
      <c r="F33" s="567"/>
      <c r="G33" s="567">
        <f t="shared" si="0"/>
        <v>0</v>
      </c>
      <c r="H33" s="567"/>
      <c r="I33" s="568">
        <f t="shared" si="1"/>
        <v>0</v>
      </c>
    </row>
    <row r="34" spans="1:9" s="537" customFormat="1" ht="13.8" outlineLevel="1" x14ac:dyDescent="0.3">
      <c r="A34" s="535"/>
      <c r="B34" s="536" t="s">
        <v>71</v>
      </c>
      <c r="C34" s="536"/>
      <c r="D34" s="535"/>
      <c r="E34" s="569"/>
      <c r="F34" s="569"/>
      <c r="G34" s="569"/>
      <c r="H34" s="569"/>
      <c r="I34" s="570"/>
    </row>
    <row r="35" spans="1:9" s="530" customFormat="1" ht="39.6" outlineLevel="1" x14ac:dyDescent="0.25">
      <c r="A35" s="527" t="s">
        <v>33</v>
      </c>
      <c r="B35" s="528" t="s">
        <v>107</v>
      </c>
      <c r="C35" s="527" t="s">
        <v>883</v>
      </c>
      <c r="D35" s="529">
        <v>65.8</v>
      </c>
      <c r="E35" s="565"/>
      <c r="F35" s="566"/>
      <c r="G35" s="566"/>
      <c r="H35" s="566">
        <f t="shared" si="2"/>
        <v>0</v>
      </c>
      <c r="I35" s="565">
        <f t="shared" si="1"/>
        <v>0</v>
      </c>
    </row>
    <row r="36" spans="1:9" s="501" customFormat="1" outlineLevel="2" x14ac:dyDescent="0.25">
      <c r="A36" s="558" t="s">
        <v>108</v>
      </c>
      <c r="B36" s="559" t="s">
        <v>93</v>
      </c>
      <c r="C36" s="532" t="s">
        <v>883</v>
      </c>
      <c r="D36" s="560">
        <v>66.790000000000006</v>
      </c>
      <c r="E36" s="567"/>
      <c r="F36" s="567"/>
      <c r="G36" s="567">
        <f t="shared" si="0"/>
        <v>0</v>
      </c>
      <c r="H36" s="567"/>
      <c r="I36" s="568">
        <f t="shared" si="1"/>
        <v>0</v>
      </c>
    </row>
    <row r="37" spans="1:9" s="501" customFormat="1" ht="39.6" outlineLevel="1" x14ac:dyDescent="0.25">
      <c r="A37" s="532" t="s">
        <v>36</v>
      </c>
      <c r="B37" s="533" t="s">
        <v>95</v>
      </c>
      <c r="C37" s="532" t="s">
        <v>884</v>
      </c>
      <c r="D37" s="534">
        <v>1.754</v>
      </c>
      <c r="E37" s="568"/>
      <c r="F37" s="567"/>
      <c r="G37" s="567">
        <f t="shared" si="0"/>
        <v>0</v>
      </c>
      <c r="H37" s="567"/>
      <c r="I37" s="568">
        <f t="shared" si="1"/>
        <v>0</v>
      </c>
    </row>
    <row r="38" spans="1:9" s="501" customFormat="1" ht="39.6" outlineLevel="1" x14ac:dyDescent="0.25">
      <c r="A38" s="532" t="s">
        <v>38</v>
      </c>
      <c r="B38" s="533" t="s">
        <v>109</v>
      </c>
      <c r="C38" s="532" t="s">
        <v>884</v>
      </c>
      <c r="D38" s="534">
        <v>1.0664</v>
      </c>
      <c r="E38" s="568"/>
      <c r="F38" s="567"/>
      <c r="G38" s="567">
        <f t="shared" si="0"/>
        <v>0</v>
      </c>
      <c r="H38" s="567"/>
      <c r="I38" s="568">
        <f t="shared" si="1"/>
        <v>0</v>
      </c>
    </row>
    <row r="39" spans="1:9" s="501" customFormat="1" ht="39.6" outlineLevel="1" x14ac:dyDescent="0.25">
      <c r="A39" s="532" t="s">
        <v>40</v>
      </c>
      <c r="B39" s="533" t="s">
        <v>96</v>
      </c>
      <c r="C39" s="532" t="s">
        <v>884</v>
      </c>
      <c r="D39" s="534">
        <v>4.5999999999999999E-2</v>
      </c>
      <c r="E39" s="568"/>
      <c r="F39" s="567"/>
      <c r="G39" s="567">
        <f t="shared" si="0"/>
        <v>0</v>
      </c>
      <c r="H39" s="567"/>
      <c r="I39" s="568">
        <f t="shared" si="1"/>
        <v>0</v>
      </c>
    </row>
    <row r="40" spans="1:9" s="537" customFormat="1" ht="13.8" outlineLevel="1" x14ac:dyDescent="0.3">
      <c r="A40" s="535"/>
      <c r="B40" s="536" t="s">
        <v>835</v>
      </c>
      <c r="C40" s="536"/>
      <c r="D40" s="535"/>
      <c r="E40" s="569"/>
      <c r="F40" s="569"/>
      <c r="G40" s="569"/>
      <c r="H40" s="569"/>
      <c r="I40" s="570">
        <f t="shared" si="1"/>
        <v>0</v>
      </c>
    </row>
    <row r="41" spans="1:9" s="530" customFormat="1" ht="39.6" outlineLevel="1" x14ac:dyDescent="0.25">
      <c r="A41" s="527" t="s">
        <v>42</v>
      </c>
      <c r="B41" s="528" t="s">
        <v>107</v>
      </c>
      <c r="C41" s="527" t="s">
        <v>883</v>
      </c>
      <c r="D41" s="529">
        <v>4.38</v>
      </c>
      <c r="E41" s="565"/>
      <c r="F41" s="566"/>
      <c r="G41" s="566"/>
      <c r="H41" s="566">
        <f t="shared" si="2"/>
        <v>0</v>
      </c>
      <c r="I41" s="565">
        <f t="shared" si="1"/>
        <v>0</v>
      </c>
    </row>
    <row r="42" spans="1:9" s="501" customFormat="1" outlineLevel="2" x14ac:dyDescent="0.25">
      <c r="A42" s="558" t="s">
        <v>110</v>
      </c>
      <c r="B42" s="559" t="s">
        <v>93</v>
      </c>
      <c r="C42" s="532" t="s">
        <v>883</v>
      </c>
      <c r="D42" s="560">
        <v>4.45</v>
      </c>
      <c r="E42" s="567"/>
      <c r="F42" s="567"/>
      <c r="G42" s="567">
        <f t="shared" si="0"/>
        <v>0</v>
      </c>
      <c r="H42" s="567"/>
      <c r="I42" s="568">
        <f t="shared" si="1"/>
        <v>0</v>
      </c>
    </row>
    <row r="43" spans="1:9" s="501" customFormat="1" ht="39.6" outlineLevel="1" x14ac:dyDescent="0.25">
      <c r="A43" s="532" t="s">
        <v>46</v>
      </c>
      <c r="B43" s="533" t="s">
        <v>95</v>
      </c>
      <c r="C43" s="532" t="s">
        <v>884</v>
      </c>
      <c r="D43" s="534">
        <v>0.20760000000000001</v>
      </c>
      <c r="E43" s="568"/>
      <c r="F43" s="567"/>
      <c r="G43" s="567">
        <f t="shared" si="0"/>
        <v>0</v>
      </c>
      <c r="H43" s="567"/>
      <c r="I43" s="568">
        <f t="shared" si="1"/>
        <v>0</v>
      </c>
    </row>
    <row r="44" spans="1:9" s="501" customFormat="1" ht="39.6" outlineLevel="1" x14ac:dyDescent="0.25">
      <c r="A44" s="532" t="s">
        <v>48</v>
      </c>
      <c r="B44" s="533" t="s">
        <v>109</v>
      </c>
      <c r="C44" s="532" t="s">
        <v>884</v>
      </c>
      <c r="D44" s="534">
        <v>0.108</v>
      </c>
      <c r="E44" s="568"/>
      <c r="F44" s="567"/>
      <c r="G44" s="567">
        <f t="shared" si="0"/>
        <v>0</v>
      </c>
      <c r="H44" s="567"/>
      <c r="I44" s="568">
        <f t="shared" si="1"/>
        <v>0</v>
      </c>
    </row>
    <row r="45" spans="1:9" s="501" customFormat="1" ht="39.6" outlineLevel="1" x14ac:dyDescent="0.25">
      <c r="A45" s="532" t="s">
        <v>111</v>
      </c>
      <c r="B45" s="533" t="s">
        <v>96</v>
      </c>
      <c r="C45" s="532" t="s">
        <v>884</v>
      </c>
      <c r="D45" s="534">
        <v>1.46E-2</v>
      </c>
      <c r="E45" s="568"/>
      <c r="F45" s="567"/>
      <c r="G45" s="567">
        <f t="shared" si="0"/>
        <v>0</v>
      </c>
      <c r="H45" s="567"/>
      <c r="I45" s="568">
        <f t="shared" si="1"/>
        <v>0</v>
      </c>
    </row>
    <row r="46" spans="1:9" s="537" customFormat="1" ht="13.8" outlineLevel="1" x14ac:dyDescent="0.3">
      <c r="A46" s="535"/>
      <c r="B46" s="536" t="s">
        <v>112</v>
      </c>
      <c r="C46" s="536"/>
      <c r="D46" s="535"/>
      <c r="E46" s="569"/>
      <c r="F46" s="569"/>
      <c r="G46" s="569"/>
      <c r="H46" s="569"/>
      <c r="I46" s="570"/>
    </row>
    <row r="47" spans="1:9" s="530" customFormat="1" ht="39.6" outlineLevel="1" x14ac:dyDescent="0.25">
      <c r="A47" s="527" t="s">
        <v>113</v>
      </c>
      <c r="B47" s="528" t="s">
        <v>114</v>
      </c>
      <c r="C47" s="527" t="s">
        <v>883</v>
      </c>
      <c r="D47" s="529">
        <v>37.299999999999997</v>
      </c>
      <c r="E47" s="565"/>
      <c r="F47" s="566"/>
      <c r="G47" s="566"/>
      <c r="H47" s="566">
        <f t="shared" si="2"/>
        <v>0</v>
      </c>
      <c r="I47" s="565">
        <f t="shared" si="1"/>
        <v>0</v>
      </c>
    </row>
    <row r="48" spans="1:9" s="501" customFormat="1" outlineLevel="2" x14ac:dyDescent="0.25">
      <c r="A48" s="558" t="s">
        <v>115</v>
      </c>
      <c r="B48" s="559" t="s">
        <v>102</v>
      </c>
      <c r="C48" s="532" t="s">
        <v>883</v>
      </c>
      <c r="D48" s="560">
        <v>37.86</v>
      </c>
      <c r="E48" s="567"/>
      <c r="F48" s="567"/>
      <c r="G48" s="567">
        <f t="shared" si="0"/>
        <v>0</v>
      </c>
      <c r="H48" s="567"/>
      <c r="I48" s="568">
        <f t="shared" si="1"/>
        <v>0</v>
      </c>
    </row>
    <row r="49" spans="1:9" s="501" customFormat="1" ht="39.6" outlineLevel="1" x14ac:dyDescent="0.25">
      <c r="A49" s="532" t="s">
        <v>117</v>
      </c>
      <c r="B49" s="533" t="s">
        <v>95</v>
      </c>
      <c r="C49" s="532" t="s">
        <v>884</v>
      </c>
      <c r="D49" s="534">
        <v>3.3014999999999999</v>
      </c>
      <c r="E49" s="568"/>
      <c r="F49" s="567"/>
      <c r="G49" s="567">
        <f t="shared" si="0"/>
        <v>0</v>
      </c>
      <c r="H49" s="567"/>
      <c r="I49" s="568">
        <f t="shared" si="1"/>
        <v>0</v>
      </c>
    </row>
    <row r="50" spans="1:9" s="501" customFormat="1" ht="39.6" outlineLevel="1" x14ac:dyDescent="0.25">
      <c r="A50" s="532" t="s">
        <v>118</v>
      </c>
      <c r="B50" s="533" t="s">
        <v>96</v>
      </c>
      <c r="C50" s="532" t="s">
        <v>884</v>
      </c>
      <c r="D50" s="534">
        <v>0.1537</v>
      </c>
      <c r="E50" s="568"/>
      <c r="F50" s="567"/>
      <c r="G50" s="567">
        <f t="shared" si="0"/>
        <v>0</v>
      </c>
      <c r="H50" s="567"/>
      <c r="I50" s="568">
        <f t="shared" si="1"/>
        <v>0</v>
      </c>
    </row>
    <row r="51" spans="1:9" s="501" customFormat="1" ht="39.6" outlineLevel="1" x14ac:dyDescent="0.25">
      <c r="A51" s="532" t="s">
        <v>119</v>
      </c>
      <c r="B51" s="533" t="s">
        <v>120</v>
      </c>
      <c r="C51" s="532" t="s">
        <v>884</v>
      </c>
      <c r="D51" s="534">
        <v>0.52159999999999995</v>
      </c>
      <c r="E51" s="568"/>
      <c r="F51" s="567"/>
      <c r="G51" s="567">
        <f t="shared" si="0"/>
        <v>0</v>
      </c>
      <c r="H51" s="567"/>
      <c r="I51" s="568">
        <f t="shared" si="1"/>
        <v>0</v>
      </c>
    </row>
    <row r="52" spans="1:9" s="501" customFormat="1" ht="39.6" outlineLevel="1" x14ac:dyDescent="0.25">
      <c r="A52" s="532" t="s">
        <v>121</v>
      </c>
      <c r="B52" s="533" t="s">
        <v>97</v>
      </c>
      <c r="C52" s="532" t="s">
        <v>884</v>
      </c>
      <c r="D52" s="534">
        <v>0.89629999999999999</v>
      </c>
      <c r="E52" s="568"/>
      <c r="F52" s="567"/>
      <c r="G52" s="567">
        <f t="shared" si="0"/>
        <v>0</v>
      </c>
      <c r="H52" s="567"/>
      <c r="I52" s="568">
        <f t="shared" si="1"/>
        <v>0</v>
      </c>
    </row>
    <row r="53" spans="1:9" s="501" customFormat="1" ht="39.6" outlineLevel="1" x14ac:dyDescent="0.25">
      <c r="A53" s="532" t="s">
        <v>122</v>
      </c>
      <c r="B53" s="533" t="s">
        <v>104</v>
      </c>
      <c r="C53" s="532" t="s">
        <v>884</v>
      </c>
      <c r="D53" s="534">
        <v>0.22</v>
      </c>
      <c r="E53" s="568"/>
      <c r="F53" s="567"/>
      <c r="G53" s="567">
        <f t="shared" si="0"/>
        <v>0</v>
      </c>
      <c r="H53" s="567"/>
      <c r="I53" s="568">
        <f t="shared" si="1"/>
        <v>0</v>
      </c>
    </row>
    <row r="54" spans="1:9" s="530" customFormat="1" ht="51" customHeight="1" outlineLevel="1" x14ac:dyDescent="0.25">
      <c r="A54" s="527" t="s">
        <v>123</v>
      </c>
      <c r="B54" s="528" t="s">
        <v>124</v>
      </c>
      <c r="C54" s="527" t="s">
        <v>869</v>
      </c>
      <c r="D54" s="529">
        <v>160</v>
      </c>
      <c r="E54" s="565"/>
      <c r="F54" s="566"/>
      <c r="G54" s="566"/>
      <c r="H54" s="566">
        <f t="shared" si="2"/>
        <v>0</v>
      </c>
      <c r="I54" s="565">
        <f t="shared" si="1"/>
        <v>0</v>
      </c>
    </row>
    <row r="55" spans="1:9" s="530" customFormat="1" outlineLevel="1" x14ac:dyDescent="0.25">
      <c r="A55" s="558" t="s">
        <v>125</v>
      </c>
      <c r="B55" s="559" t="s">
        <v>126</v>
      </c>
      <c r="C55" s="532" t="s">
        <v>869</v>
      </c>
      <c r="D55" s="560">
        <v>192</v>
      </c>
      <c r="E55" s="568"/>
      <c r="F55" s="567"/>
      <c r="G55" s="567">
        <f t="shared" si="0"/>
        <v>0</v>
      </c>
      <c r="H55" s="567"/>
      <c r="I55" s="565">
        <f t="shared" si="1"/>
        <v>0</v>
      </c>
    </row>
    <row r="56" spans="1:9" s="530" customFormat="1" outlineLevel="1" x14ac:dyDescent="0.25">
      <c r="A56" s="558" t="s">
        <v>127</v>
      </c>
      <c r="B56" s="559" t="s">
        <v>128</v>
      </c>
      <c r="C56" s="532" t="s">
        <v>884</v>
      </c>
      <c r="D56" s="560">
        <v>3.7999999999999999E-2</v>
      </c>
      <c r="E56" s="568"/>
      <c r="F56" s="567"/>
      <c r="G56" s="567">
        <f t="shared" si="0"/>
        <v>0</v>
      </c>
      <c r="H56" s="567"/>
      <c r="I56" s="565">
        <f t="shared" si="1"/>
        <v>0</v>
      </c>
    </row>
    <row r="57" spans="1:9" s="530" customFormat="1" ht="21" customHeight="1" outlineLevel="1" x14ac:dyDescent="0.25">
      <c r="A57" s="558"/>
      <c r="B57" s="528" t="s">
        <v>1094</v>
      </c>
      <c r="C57" s="527" t="s">
        <v>869</v>
      </c>
      <c r="D57" s="529">
        <v>156.28</v>
      </c>
      <c r="E57" s="565"/>
      <c r="F57" s="567"/>
      <c r="G57" s="567"/>
      <c r="H57" s="565">
        <f t="shared" si="2"/>
        <v>0</v>
      </c>
      <c r="I57" s="565">
        <f t="shared" si="1"/>
        <v>0</v>
      </c>
    </row>
    <row r="58" spans="1:9" s="530" customFormat="1" ht="21.75" customHeight="1" outlineLevel="1" x14ac:dyDescent="0.25">
      <c r="A58" s="558"/>
      <c r="B58" s="559" t="s">
        <v>81</v>
      </c>
      <c r="C58" s="532" t="s">
        <v>883</v>
      </c>
      <c r="D58" s="560">
        <v>15.93</v>
      </c>
      <c r="E58" s="568"/>
      <c r="F58" s="567"/>
      <c r="G58" s="567">
        <f t="shared" si="0"/>
        <v>0</v>
      </c>
      <c r="H58" s="567"/>
      <c r="I58" s="565">
        <f t="shared" si="1"/>
        <v>0</v>
      </c>
    </row>
    <row r="59" spans="1:9" s="530" customFormat="1" ht="58.5" customHeight="1" outlineLevel="1" x14ac:dyDescent="0.25">
      <c r="A59" s="527" t="s">
        <v>131</v>
      </c>
      <c r="B59" s="528" t="s">
        <v>1095</v>
      </c>
      <c r="C59" s="527" t="s">
        <v>23</v>
      </c>
      <c r="D59" s="529">
        <v>160</v>
      </c>
      <c r="E59" s="565"/>
      <c r="F59" s="567"/>
      <c r="G59" s="567"/>
      <c r="H59" s="567">
        <f t="shared" si="2"/>
        <v>0</v>
      </c>
      <c r="I59" s="565">
        <f t="shared" si="1"/>
        <v>0</v>
      </c>
    </row>
    <row r="60" spans="1:9" s="530" customFormat="1" ht="22.5" customHeight="1" outlineLevel="1" x14ac:dyDescent="0.25">
      <c r="A60" s="558" t="s">
        <v>133</v>
      </c>
      <c r="B60" s="559" t="s">
        <v>126</v>
      </c>
      <c r="C60" s="532" t="s">
        <v>14</v>
      </c>
      <c r="D60" s="560">
        <v>200</v>
      </c>
      <c r="E60" s="568"/>
      <c r="F60" s="567"/>
      <c r="G60" s="567">
        <f t="shared" si="0"/>
        <v>0</v>
      </c>
      <c r="H60" s="567"/>
      <c r="I60" s="565">
        <f t="shared" si="1"/>
        <v>0</v>
      </c>
    </row>
    <row r="61" spans="1:9" s="530" customFormat="1" ht="50.25" customHeight="1" outlineLevel="1" x14ac:dyDescent="0.25">
      <c r="A61" s="527" t="s">
        <v>134</v>
      </c>
      <c r="B61" s="528" t="s">
        <v>124</v>
      </c>
      <c r="C61" s="527" t="s">
        <v>869</v>
      </c>
      <c r="D61" s="529">
        <v>307.89</v>
      </c>
      <c r="E61" s="565"/>
      <c r="F61" s="567"/>
      <c r="G61" s="567"/>
      <c r="H61" s="567">
        <f t="shared" si="2"/>
        <v>0</v>
      </c>
      <c r="I61" s="565">
        <f t="shared" si="1"/>
        <v>0</v>
      </c>
    </row>
    <row r="62" spans="1:9" s="530" customFormat="1" ht="24" customHeight="1" outlineLevel="1" x14ac:dyDescent="0.25">
      <c r="A62" s="558" t="s">
        <v>136</v>
      </c>
      <c r="B62" s="559" t="s">
        <v>126</v>
      </c>
      <c r="C62" s="532" t="s">
        <v>14</v>
      </c>
      <c r="D62" s="560">
        <v>369.46800000000002</v>
      </c>
      <c r="E62" s="568"/>
      <c r="F62" s="567"/>
      <c r="G62" s="567">
        <f t="shared" si="0"/>
        <v>0</v>
      </c>
      <c r="H62" s="567"/>
      <c r="I62" s="565">
        <f t="shared" si="1"/>
        <v>0</v>
      </c>
    </row>
    <row r="63" spans="1:9" s="530" customFormat="1" ht="22.5" customHeight="1" outlineLevel="1" x14ac:dyDescent="0.25">
      <c r="A63" s="558" t="s">
        <v>137</v>
      </c>
      <c r="B63" s="559" t="s">
        <v>128</v>
      </c>
      <c r="C63" s="532" t="s">
        <v>7</v>
      </c>
      <c r="D63" s="560">
        <v>7.3999999999999996E-2</v>
      </c>
      <c r="E63" s="568"/>
      <c r="F63" s="567"/>
      <c r="G63" s="567">
        <f t="shared" si="0"/>
        <v>0</v>
      </c>
      <c r="H63" s="567"/>
      <c r="I63" s="565">
        <f t="shared" si="1"/>
        <v>0</v>
      </c>
    </row>
    <row r="64" spans="1:9" s="531" customFormat="1" ht="38.25" customHeight="1" outlineLevel="1" x14ac:dyDescent="0.25">
      <c r="A64" s="561"/>
      <c r="B64" s="543" t="s">
        <v>132</v>
      </c>
      <c r="C64" s="545" t="s">
        <v>869</v>
      </c>
      <c r="D64" s="562">
        <v>307.89</v>
      </c>
      <c r="E64" s="571"/>
      <c r="F64" s="572"/>
      <c r="G64" s="572"/>
      <c r="H64" s="572">
        <f t="shared" si="2"/>
        <v>0</v>
      </c>
      <c r="I64" s="571">
        <f t="shared" si="1"/>
        <v>0</v>
      </c>
    </row>
    <row r="65" spans="1:9" s="530" customFormat="1" ht="22.5" customHeight="1" outlineLevel="1" x14ac:dyDescent="0.25">
      <c r="A65" s="558"/>
      <c r="B65" s="559" t="s">
        <v>126</v>
      </c>
      <c r="C65" s="532" t="s">
        <v>869</v>
      </c>
      <c r="D65" s="560">
        <v>384.863</v>
      </c>
      <c r="E65" s="568"/>
      <c r="F65" s="567"/>
      <c r="G65" s="567">
        <f t="shared" si="0"/>
        <v>0</v>
      </c>
      <c r="H65" s="567"/>
      <c r="I65" s="565">
        <f t="shared" si="1"/>
        <v>0</v>
      </c>
    </row>
    <row r="66" spans="1:9" s="530" customFormat="1" ht="66" outlineLevel="1" x14ac:dyDescent="0.25">
      <c r="A66" s="527" t="s">
        <v>139</v>
      </c>
      <c r="B66" s="528" t="s">
        <v>140</v>
      </c>
      <c r="C66" s="527" t="s">
        <v>141</v>
      </c>
      <c r="D66" s="529">
        <v>307.89</v>
      </c>
      <c r="E66" s="565"/>
      <c r="F66" s="566"/>
      <c r="G66" s="566"/>
      <c r="H66" s="567">
        <f t="shared" si="2"/>
        <v>0</v>
      </c>
      <c r="I66" s="565">
        <f t="shared" si="1"/>
        <v>0</v>
      </c>
    </row>
    <row r="67" spans="1:9" s="501" customFormat="1" ht="18.75" customHeight="1" outlineLevel="1" x14ac:dyDescent="0.25">
      <c r="A67" s="532" t="s">
        <v>142</v>
      </c>
      <c r="B67" s="533" t="s">
        <v>143</v>
      </c>
      <c r="C67" s="532" t="s">
        <v>14</v>
      </c>
      <c r="D67" s="534">
        <v>307.89</v>
      </c>
      <c r="E67" s="568"/>
      <c r="F67" s="567"/>
      <c r="G67" s="567">
        <f t="shared" si="0"/>
        <v>0</v>
      </c>
      <c r="H67" s="567"/>
      <c r="I67" s="568">
        <f t="shared" si="1"/>
        <v>0</v>
      </c>
    </row>
    <row r="68" spans="1:9" s="530" customFormat="1" ht="21.75" customHeight="1" outlineLevel="1" x14ac:dyDescent="0.25">
      <c r="A68" s="527" t="s">
        <v>144</v>
      </c>
      <c r="B68" s="528" t="s">
        <v>145</v>
      </c>
      <c r="C68" s="527" t="s">
        <v>4</v>
      </c>
      <c r="D68" s="529">
        <v>53</v>
      </c>
      <c r="E68" s="565"/>
      <c r="F68" s="567"/>
      <c r="G68" s="567"/>
      <c r="H68" s="567">
        <f t="shared" si="2"/>
        <v>0</v>
      </c>
      <c r="I68" s="565">
        <f t="shared" si="1"/>
        <v>0</v>
      </c>
    </row>
    <row r="69" spans="1:9" s="501" customFormat="1" outlineLevel="1" x14ac:dyDescent="0.25">
      <c r="A69" s="532" t="s">
        <v>146</v>
      </c>
      <c r="B69" s="533" t="s">
        <v>147</v>
      </c>
      <c r="C69" s="532" t="s">
        <v>148</v>
      </c>
      <c r="D69" s="534">
        <v>53</v>
      </c>
      <c r="E69" s="568"/>
      <c r="F69" s="567"/>
      <c r="G69" s="567">
        <f t="shared" si="0"/>
        <v>0</v>
      </c>
      <c r="H69" s="567"/>
      <c r="I69" s="568">
        <f t="shared" si="1"/>
        <v>0</v>
      </c>
    </row>
    <row r="70" spans="1:9" s="537" customFormat="1" ht="13.8" outlineLevel="1" x14ac:dyDescent="0.3">
      <c r="A70" s="535"/>
      <c r="B70" s="536" t="s">
        <v>86</v>
      </c>
      <c r="C70" s="536"/>
      <c r="D70" s="535"/>
      <c r="E70" s="569"/>
      <c r="F70" s="569"/>
      <c r="G70" s="569"/>
      <c r="H70" s="569"/>
      <c r="I70" s="570"/>
    </row>
    <row r="71" spans="1:9" s="530" customFormat="1" ht="26.4" outlineLevel="1" x14ac:dyDescent="0.25">
      <c r="A71" s="527" t="s">
        <v>123</v>
      </c>
      <c r="B71" s="528" t="s">
        <v>87</v>
      </c>
      <c r="C71" s="527" t="s">
        <v>88</v>
      </c>
      <c r="D71" s="529">
        <v>17.2</v>
      </c>
      <c r="E71" s="565"/>
      <c r="F71" s="566"/>
      <c r="G71" s="566"/>
      <c r="H71" s="566">
        <f t="shared" si="2"/>
        <v>0</v>
      </c>
      <c r="I71" s="565">
        <f t="shared" si="1"/>
        <v>0</v>
      </c>
    </row>
    <row r="72" spans="1:9" s="501" customFormat="1" outlineLevel="2" x14ac:dyDescent="0.25">
      <c r="A72" s="558" t="s">
        <v>129</v>
      </c>
      <c r="B72" s="559" t="s">
        <v>81</v>
      </c>
      <c r="C72" s="532" t="s">
        <v>24</v>
      </c>
      <c r="D72" s="560">
        <v>17.54</v>
      </c>
      <c r="E72" s="567"/>
      <c r="F72" s="567"/>
      <c r="G72" s="567">
        <f t="shared" si="0"/>
        <v>0</v>
      </c>
      <c r="H72" s="567"/>
      <c r="I72" s="568">
        <f t="shared" si="1"/>
        <v>0</v>
      </c>
    </row>
    <row r="73" spans="1:9" s="530" customFormat="1" ht="52.8" outlineLevel="1" x14ac:dyDescent="0.25">
      <c r="A73" s="527" t="s">
        <v>131</v>
      </c>
      <c r="B73" s="528" t="s">
        <v>90</v>
      </c>
      <c r="C73" s="527" t="s">
        <v>91</v>
      </c>
      <c r="D73" s="529">
        <v>65.8</v>
      </c>
      <c r="E73" s="565"/>
      <c r="F73" s="566"/>
      <c r="G73" s="566"/>
      <c r="H73" s="566">
        <f t="shared" si="2"/>
        <v>0</v>
      </c>
      <c r="I73" s="565">
        <f t="shared" si="1"/>
        <v>0</v>
      </c>
    </row>
    <row r="74" spans="1:9" s="501" customFormat="1" outlineLevel="2" x14ac:dyDescent="0.25">
      <c r="A74" s="558" t="s">
        <v>149</v>
      </c>
      <c r="B74" s="559" t="s">
        <v>93</v>
      </c>
      <c r="C74" s="532" t="s">
        <v>24</v>
      </c>
      <c r="D74" s="560">
        <v>66.790000000000006</v>
      </c>
      <c r="E74" s="567"/>
      <c r="F74" s="567"/>
      <c r="G74" s="567">
        <f t="shared" si="0"/>
        <v>0</v>
      </c>
      <c r="H74" s="567"/>
      <c r="I74" s="568">
        <f t="shared" si="1"/>
        <v>0</v>
      </c>
    </row>
    <row r="75" spans="1:9" s="501" customFormat="1" ht="39.6" outlineLevel="1" x14ac:dyDescent="0.25">
      <c r="A75" s="532" t="s">
        <v>138</v>
      </c>
      <c r="B75" s="533" t="s">
        <v>95</v>
      </c>
      <c r="C75" s="532" t="s">
        <v>7</v>
      </c>
      <c r="D75" s="534">
        <v>3.2155999999999998</v>
      </c>
      <c r="E75" s="568"/>
      <c r="F75" s="567"/>
      <c r="G75" s="567">
        <f t="shared" si="0"/>
        <v>0</v>
      </c>
      <c r="H75" s="567"/>
      <c r="I75" s="568">
        <f t="shared" si="1"/>
        <v>0</v>
      </c>
    </row>
    <row r="76" spans="1:9" s="501" customFormat="1" ht="39.6" outlineLevel="1" x14ac:dyDescent="0.25">
      <c r="A76" s="532" t="s">
        <v>139</v>
      </c>
      <c r="B76" s="533" t="s">
        <v>96</v>
      </c>
      <c r="C76" s="532" t="s">
        <v>7</v>
      </c>
      <c r="D76" s="534">
        <v>5.67E-2</v>
      </c>
      <c r="E76" s="568"/>
      <c r="F76" s="567"/>
      <c r="G76" s="567">
        <f t="shared" si="0"/>
        <v>0</v>
      </c>
      <c r="H76" s="567"/>
      <c r="I76" s="568">
        <f t="shared" si="1"/>
        <v>0</v>
      </c>
    </row>
    <row r="77" spans="1:9" s="501" customFormat="1" ht="39.6" outlineLevel="1" x14ac:dyDescent="0.25">
      <c r="A77" s="532" t="s">
        <v>142</v>
      </c>
      <c r="B77" s="533" t="s">
        <v>97</v>
      </c>
      <c r="C77" s="532" t="s">
        <v>7</v>
      </c>
      <c r="D77" s="534">
        <v>1.0703</v>
      </c>
      <c r="E77" s="568"/>
      <c r="F77" s="567"/>
      <c r="G77" s="567">
        <f t="shared" si="0"/>
        <v>0</v>
      </c>
      <c r="H77" s="567"/>
      <c r="I77" s="568">
        <f t="shared" si="1"/>
        <v>0</v>
      </c>
    </row>
    <row r="78" spans="1:9" s="501" customFormat="1" ht="39.6" outlineLevel="1" x14ac:dyDescent="0.25">
      <c r="A78" s="532" t="s">
        <v>144</v>
      </c>
      <c r="B78" s="533" t="s">
        <v>98</v>
      </c>
      <c r="C78" s="532" t="s">
        <v>7</v>
      </c>
      <c r="D78" s="534">
        <v>0.2142</v>
      </c>
      <c r="E78" s="568"/>
      <c r="F78" s="567"/>
      <c r="G78" s="567">
        <f t="shared" si="0"/>
        <v>0</v>
      </c>
      <c r="H78" s="567"/>
      <c r="I78" s="568">
        <f t="shared" si="1"/>
        <v>0</v>
      </c>
    </row>
    <row r="79" spans="1:9" s="537" customFormat="1" ht="24" customHeight="1" outlineLevel="1" x14ac:dyDescent="0.3">
      <c r="A79" s="535"/>
      <c r="B79" s="536" t="s">
        <v>99</v>
      </c>
      <c r="C79" s="536"/>
      <c r="D79" s="535"/>
      <c r="E79" s="569"/>
      <c r="F79" s="569"/>
      <c r="G79" s="569"/>
      <c r="H79" s="569"/>
      <c r="I79" s="570"/>
    </row>
    <row r="80" spans="1:9" s="530" customFormat="1" ht="52.8" outlineLevel="1" x14ac:dyDescent="0.25">
      <c r="A80" s="527" t="s">
        <v>146</v>
      </c>
      <c r="B80" s="528" t="s">
        <v>100</v>
      </c>
      <c r="C80" s="527" t="s">
        <v>101</v>
      </c>
      <c r="D80" s="529">
        <v>1.98</v>
      </c>
      <c r="E80" s="565"/>
      <c r="F80" s="566"/>
      <c r="G80" s="566"/>
      <c r="H80" s="566">
        <f t="shared" si="2"/>
        <v>0</v>
      </c>
      <c r="I80" s="565">
        <f t="shared" si="1"/>
        <v>0</v>
      </c>
    </row>
    <row r="81" spans="1:9" s="501" customFormat="1" outlineLevel="2" x14ac:dyDescent="0.25">
      <c r="A81" s="558" t="s">
        <v>150</v>
      </c>
      <c r="B81" s="559" t="s">
        <v>102</v>
      </c>
      <c r="C81" s="532" t="s">
        <v>24</v>
      </c>
      <c r="D81" s="560">
        <v>2.0099999999999998</v>
      </c>
      <c r="E81" s="567"/>
      <c r="F81" s="567"/>
      <c r="G81" s="567">
        <f t="shared" si="0"/>
        <v>0</v>
      </c>
      <c r="H81" s="567"/>
      <c r="I81" s="568">
        <f t="shared" si="1"/>
        <v>0</v>
      </c>
    </row>
    <row r="82" spans="1:9" s="501" customFormat="1" ht="39.6" outlineLevel="1" x14ac:dyDescent="0.25">
      <c r="A82" s="532" t="s">
        <v>152</v>
      </c>
      <c r="B82" s="533" t="s">
        <v>103</v>
      </c>
      <c r="C82" s="532" t="s">
        <v>7</v>
      </c>
      <c r="D82" s="534">
        <v>0.14560000000000001</v>
      </c>
      <c r="E82" s="568"/>
      <c r="F82" s="567"/>
      <c r="G82" s="567">
        <f t="shared" si="0"/>
        <v>0</v>
      </c>
      <c r="H82" s="567"/>
      <c r="I82" s="568">
        <f t="shared" si="1"/>
        <v>0</v>
      </c>
    </row>
    <row r="83" spans="1:9" s="501" customFormat="1" ht="39.6" outlineLevel="1" x14ac:dyDescent="0.25">
      <c r="A83" s="532" t="s">
        <v>153</v>
      </c>
      <c r="B83" s="533" t="s">
        <v>104</v>
      </c>
      <c r="C83" s="532" t="s">
        <v>7</v>
      </c>
      <c r="D83" s="534">
        <v>6.7199999999999996E-2</v>
      </c>
      <c r="E83" s="568"/>
      <c r="F83" s="567"/>
      <c r="G83" s="567">
        <f t="shared" si="0"/>
        <v>0</v>
      </c>
      <c r="H83" s="567"/>
      <c r="I83" s="568">
        <f t="shared" si="1"/>
        <v>0</v>
      </c>
    </row>
    <row r="84" spans="1:9" s="530" customFormat="1" outlineLevel="1" x14ac:dyDescent="0.25">
      <c r="A84" s="527" t="s">
        <v>154</v>
      </c>
      <c r="B84" s="528" t="s">
        <v>105</v>
      </c>
      <c r="C84" s="527" t="s">
        <v>7</v>
      </c>
      <c r="D84" s="529">
        <v>0.1608</v>
      </c>
      <c r="E84" s="565"/>
      <c r="F84" s="566"/>
      <c r="G84" s="566"/>
      <c r="H84" s="566">
        <f t="shared" ref="H84:H147" si="3">D84*F84</f>
        <v>0</v>
      </c>
      <c r="I84" s="565">
        <f t="shared" ref="I84:I147" si="4">G84+H84</f>
        <v>0</v>
      </c>
    </row>
    <row r="85" spans="1:9" s="501" customFormat="1" outlineLevel="1" x14ac:dyDescent="0.25">
      <c r="A85" s="532" t="s">
        <v>155</v>
      </c>
      <c r="B85" s="533" t="s">
        <v>106</v>
      </c>
      <c r="C85" s="532" t="s">
        <v>9</v>
      </c>
      <c r="D85" s="534">
        <v>0.1608</v>
      </c>
      <c r="E85" s="568"/>
      <c r="F85" s="567"/>
      <c r="G85" s="567">
        <f t="shared" ref="G85:G145" si="5">D85*E85</f>
        <v>0</v>
      </c>
      <c r="H85" s="567"/>
      <c r="I85" s="568">
        <f t="shared" si="4"/>
        <v>0</v>
      </c>
    </row>
    <row r="86" spans="1:9" s="537" customFormat="1" ht="13.8" outlineLevel="1" x14ac:dyDescent="0.3">
      <c r="A86" s="535"/>
      <c r="B86" s="536" t="s">
        <v>71</v>
      </c>
      <c r="C86" s="536"/>
      <c r="D86" s="535"/>
      <c r="E86" s="569"/>
      <c r="F86" s="569"/>
      <c r="G86" s="569"/>
      <c r="H86" s="569"/>
      <c r="I86" s="570"/>
    </row>
    <row r="87" spans="1:9" s="530" customFormat="1" ht="52.8" outlineLevel="1" x14ac:dyDescent="0.25">
      <c r="A87" s="527" t="s">
        <v>156</v>
      </c>
      <c r="B87" s="528" t="s">
        <v>107</v>
      </c>
      <c r="C87" s="527" t="s">
        <v>91</v>
      </c>
      <c r="D87" s="529">
        <v>76.8</v>
      </c>
      <c r="E87" s="565"/>
      <c r="F87" s="566"/>
      <c r="G87" s="566"/>
      <c r="H87" s="566">
        <f t="shared" si="3"/>
        <v>0</v>
      </c>
      <c r="I87" s="565">
        <f t="shared" si="4"/>
        <v>0</v>
      </c>
    </row>
    <row r="88" spans="1:9" s="501" customFormat="1" outlineLevel="2" x14ac:dyDescent="0.25">
      <c r="A88" s="558" t="s">
        <v>157</v>
      </c>
      <c r="B88" s="559" t="s">
        <v>93</v>
      </c>
      <c r="C88" s="532" t="s">
        <v>24</v>
      </c>
      <c r="D88" s="560">
        <v>77.951999999999998</v>
      </c>
      <c r="E88" s="567"/>
      <c r="F88" s="567"/>
      <c r="G88" s="567">
        <f t="shared" si="5"/>
        <v>0</v>
      </c>
      <c r="H88" s="567"/>
      <c r="I88" s="568">
        <f t="shared" si="4"/>
        <v>0</v>
      </c>
    </row>
    <row r="89" spans="1:9" s="501" customFormat="1" ht="39.6" outlineLevel="1" x14ac:dyDescent="0.25">
      <c r="A89" s="532" t="s">
        <v>159</v>
      </c>
      <c r="B89" s="533" t="s">
        <v>95</v>
      </c>
      <c r="C89" s="532" t="s">
        <v>7</v>
      </c>
      <c r="D89" s="534">
        <v>2.0438999999999998</v>
      </c>
      <c r="E89" s="568"/>
      <c r="F89" s="567"/>
      <c r="G89" s="567">
        <f t="shared" si="5"/>
        <v>0</v>
      </c>
      <c r="H89" s="567"/>
      <c r="I89" s="568">
        <f t="shared" si="4"/>
        <v>0</v>
      </c>
    </row>
    <row r="90" spans="1:9" s="501" customFormat="1" ht="39.6" outlineLevel="1" x14ac:dyDescent="0.25">
      <c r="A90" s="532" t="s">
        <v>160</v>
      </c>
      <c r="B90" s="533" t="s">
        <v>109</v>
      </c>
      <c r="C90" s="532" t="s">
        <v>7</v>
      </c>
      <c r="D90" s="534">
        <v>1.2431000000000001</v>
      </c>
      <c r="E90" s="568"/>
      <c r="F90" s="567"/>
      <c r="G90" s="567">
        <f t="shared" si="5"/>
        <v>0</v>
      </c>
      <c r="H90" s="567"/>
      <c r="I90" s="568">
        <f t="shared" si="4"/>
        <v>0</v>
      </c>
    </row>
    <row r="91" spans="1:9" s="501" customFormat="1" ht="39.6" outlineLevel="1" x14ac:dyDescent="0.25">
      <c r="A91" s="532" t="s">
        <v>161</v>
      </c>
      <c r="B91" s="533" t="s">
        <v>96</v>
      </c>
      <c r="C91" s="532" t="s">
        <v>7</v>
      </c>
      <c r="D91" s="534">
        <v>0.12659999999999999</v>
      </c>
      <c r="E91" s="568"/>
      <c r="F91" s="567"/>
      <c r="G91" s="567">
        <f t="shared" si="5"/>
        <v>0</v>
      </c>
      <c r="H91" s="567"/>
      <c r="I91" s="568">
        <f t="shared" si="4"/>
        <v>0</v>
      </c>
    </row>
    <row r="92" spans="1:9" s="537" customFormat="1" ht="13.8" outlineLevel="1" x14ac:dyDescent="0.3">
      <c r="A92" s="535"/>
      <c r="B92" s="536" t="s">
        <v>112</v>
      </c>
      <c r="C92" s="536"/>
      <c r="D92" s="535"/>
      <c r="E92" s="569"/>
      <c r="F92" s="569"/>
      <c r="G92" s="569"/>
      <c r="H92" s="569"/>
      <c r="I92" s="570"/>
    </row>
    <row r="93" spans="1:9" s="530" customFormat="1" ht="52.8" outlineLevel="1" x14ac:dyDescent="0.25">
      <c r="A93" s="527" t="s">
        <v>162</v>
      </c>
      <c r="B93" s="528" t="s">
        <v>114</v>
      </c>
      <c r="C93" s="527" t="s">
        <v>91</v>
      </c>
      <c r="D93" s="529">
        <v>39.6</v>
      </c>
      <c r="E93" s="565"/>
      <c r="F93" s="566"/>
      <c r="G93" s="566"/>
      <c r="H93" s="566">
        <f t="shared" si="3"/>
        <v>0</v>
      </c>
      <c r="I93" s="565">
        <f t="shared" si="4"/>
        <v>0</v>
      </c>
    </row>
    <row r="94" spans="1:9" s="501" customFormat="1" ht="25.5" customHeight="1" outlineLevel="2" x14ac:dyDescent="0.25">
      <c r="A94" s="558" t="s">
        <v>163</v>
      </c>
      <c r="B94" s="559" t="s">
        <v>102</v>
      </c>
      <c r="C94" s="532" t="s">
        <v>24</v>
      </c>
      <c r="D94" s="560">
        <v>40.194000000000003</v>
      </c>
      <c r="E94" s="567"/>
      <c r="F94" s="567"/>
      <c r="G94" s="567">
        <f t="shared" si="5"/>
        <v>0</v>
      </c>
      <c r="H94" s="567"/>
      <c r="I94" s="568">
        <f t="shared" si="4"/>
        <v>0</v>
      </c>
    </row>
    <row r="95" spans="1:9" s="501" customFormat="1" ht="39.6" outlineLevel="1" x14ac:dyDescent="0.25">
      <c r="A95" s="532" t="s">
        <v>165</v>
      </c>
      <c r="B95" s="533" t="s">
        <v>95</v>
      </c>
      <c r="C95" s="532" t="s">
        <v>7</v>
      </c>
      <c r="D95" s="534">
        <v>3.5125000000000002</v>
      </c>
      <c r="E95" s="568"/>
      <c r="F95" s="567"/>
      <c r="G95" s="567">
        <f t="shared" si="5"/>
        <v>0</v>
      </c>
      <c r="H95" s="567"/>
      <c r="I95" s="568">
        <f t="shared" si="4"/>
        <v>0</v>
      </c>
    </row>
    <row r="96" spans="1:9" s="501" customFormat="1" ht="39.6" outlineLevel="1" x14ac:dyDescent="0.25">
      <c r="A96" s="532" t="s">
        <v>166</v>
      </c>
      <c r="B96" s="533" t="s">
        <v>96</v>
      </c>
      <c r="C96" s="532" t="s">
        <v>7</v>
      </c>
      <c r="D96" s="534">
        <v>0.16350000000000001</v>
      </c>
      <c r="E96" s="568"/>
      <c r="F96" s="567"/>
      <c r="G96" s="567">
        <f t="shared" si="5"/>
        <v>0</v>
      </c>
      <c r="H96" s="567"/>
      <c r="I96" s="568">
        <f t="shared" si="4"/>
        <v>0</v>
      </c>
    </row>
    <row r="97" spans="1:9" s="501" customFormat="1" ht="39.6" outlineLevel="1" x14ac:dyDescent="0.25">
      <c r="A97" s="532" t="s">
        <v>167</v>
      </c>
      <c r="B97" s="533" t="s">
        <v>120</v>
      </c>
      <c r="C97" s="532" t="s">
        <v>7</v>
      </c>
      <c r="D97" s="534">
        <v>0.55100000000000005</v>
      </c>
      <c r="E97" s="568"/>
      <c r="F97" s="567"/>
      <c r="G97" s="567">
        <f t="shared" si="5"/>
        <v>0</v>
      </c>
      <c r="H97" s="567"/>
      <c r="I97" s="568">
        <f t="shared" si="4"/>
        <v>0</v>
      </c>
    </row>
    <row r="98" spans="1:9" s="501" customFormat="1" ht="39.6" outlineLevel="1" x14ac:dyDescent="0.25">
      <c r="A98" s="532" t="s">
        <v>168</v>
      </c>
      <c r="B98" s="533" t="s">
        <v>97</v>
      </c>
      <c r="C98" s="532" t="s">
        <v>7</v>
      </c>
      <c r="D98" s="534">
        <v>0.96089999999999998</v>
      </c>
      <c r="E98" s="568"/>
      <c r="F98" s="567"/>
      <c r="G98" s="567">
        <f t="shared" si="5"/>
        <v>0</v>
      </c>
      <c r="H98" s="567"/>
      <c r="I98" s="568">
        <f t="shared" si="4"/>
        <v>0</v>
      </c>
    </row>
    <row r="99" spans="1:9" s="501" customFormat="1" ht="39.6" outlineLevel="1" x14ac:dyDescent="0.25">
      <c r="A99" s="532" t="s">
        <v>169</v>
      </c>
      <c r="B99" s="533" t="s">
        <v>104</v>
      </c>
      <c r="C99" s="532" t="s">
        <v>7</v>
      </c>
      <c r="D99" s="534">
        <v>0.23710000000000001</v>
      </c>
      <c r="E99" s="568"/>
      <c r="F99" s="567"/>
      <c r="G99" s="567">
        <f t="shared" si="5"/>
        <v>0</v>
      </c>
      <c r="H99" s="567"/>
      <c r="I99" s="568">
        <f t="shared" si="4"/>
        <v>0</v>
      </c>
    </row>
    <row r="100" spans="1:9" s="530" customFormat="1" ht="48" customHeight="1" outlineLevel="1" x14ac:dyDescent="0.25">
      <c r="A100" s="527" t="s">
        <v>170</v>
      </c>
      <c r="B100" s="528" t="s">
        <v>124</v>
      </c>
      <c r="C100" s="527" t="s">
        <v>23</v>
      </c>
      <c r="D100" s="529">
        <v>170</v>
      </c>
      <c r="E100" s="565"/>
      <c r="F100" s="566"/>
      <c r="G100" s="566"/>
      <c r="H100" s="566">
        <f t="shared" si="3"/>
        <v>0</v>
      </c>
      <c r="I100" s="565">
        <f t="shared" si="4"/>
        <v>0</v>
      </c>
    </row>
    <row r="101" spans="1:9" s="530" customFormat="1" ht="27" customHeight="1" outlineLevel="1" x14ac:dyDescent="0.25">
      <c r="A101" s="558" t="s">
        <v>171</v>
      </c>
      <c r="B101" s="559" t="s">
        <v>126</v>
      </c>
      <c r="C101" s="532" t="s">
        <v>14</v>
      </c>
      <c r="D101" s="560">
        <v>204</v>
      </c>
      <c r="E101" s="568"/>
      <c r="F101" s="567"/>
      <c r="G101" s="567">
        <f t="shared" si="5"/>
        <v>0</v>
      </c>
      <c r="H101" s="567"/>
      <c r="I101" s="565">
        <f t="shared" si="4"/>
        <v>0</v>
      </c>
    </row>
    <row r="102" spans="1:9" s="530" customFormat="1" ht="27" customHeight="1" outlineLevel="1" x14ac:dyDescent="0.25">
      <c r="A102" s="558" t="s">
        <v>172</v>
      </c>
      <c r="B102" s="559" t="s">
        <v>128</v>
      </c>
      <c r="C102" s="532" t="s">
        <v>7</v>
      </c>
      <c r="D102" s="560">
        <v>4.1000000000000002E-2</v>
      </c>
      <c r="E102" s="568"/>
      <c r="F102" s="567"/>
      <c r="G102" s="567">
        <f t="shared" si="5"/>
        <v>0</v>
      </c>
      <c r="H102" s="567"/>
      <c r="I102" s="565">
        <f t="shared" si="4"/>
        <v>0</v>
      </c>
    </row>
    <row r="103" spans="1:9" s="530" customFormat="1" ht="44.25" customHeight="1" outlineLevel="1" x14ac:dyDescent="0.25">
      <c r="A103" s="527" t="s">
        <v>174</v>
      </c>
      <c r="B103" s="528" t="s">
        <v>1095</v>
      </c>
      <c r="C103" s="527" t="s">
        <v>23</v>
      </c>
      <c r="D103" s="529">
        <v>165.3</v>
      </c>
      <c r="E103" s="565"/>
      <c r="F103" s="567"/>
      <c r="G103" s="567"/>
      <c r="H103" s="567">
        <f t="shared" si="3"/>
        <v>0</v>
      </c>
      <c r="I103" s="565">
        <f t="shared" si="4"/>
        <v>0</v>
      </c>
    </row>
    <row r="104" spans="1:9" s="530" customFormat="1" ht="27" customHeight="1" outlineLevel="1" x14ac:dyDescent="0.25">
      <c r="A104" s="558" t="s">
        <v>175</v>
      </c>
      <c r="B104" s="559" t="s">
        <v>126</v>
      </c>
      <c r="C104" s="532" t="s">
        <v>14</v>
      </c>
      <c r="D104" s="560">
        <v>206.625</v>
      </c>
      <c r="E104" s="568"/>
      <c r="F104" s="567"/>
      <c r="G104" s="567">
        <f t="shared" si="5"/>
        <v>0</v>
      </c>
      <c r="H104" s="567"/>
      <c r="I104" s="565">
        <f t="shared" si="4"/>
        <v>0</v>
      </c>
    </row>
    <row r="105" spans="1:9" s="530" customFormat="1" ht="33.75" customHeight="1" outlineLevel="1" x14ac:dyDescent="0.25">
      <c r="A105" s="558"/>
      <c r="B105" s="528" t="s">
        <v>1094</v>
      </c>
      <c r="C105" s="527" t="s">
        <v>23</v>
      </c>
      <c r="D105" s="529">
        <v>164</v>
      </c>
      <c r="E105" s="565"/>
      <c r="F105" s="567"/>
      <c r="G105" s="567"/>
      <c r="H105" s="565">
        <f t="shared" si="3"/>
        <v>0</v>
      </c>
      <c r="I105" s="565">
        <f t="shared" si="4"/>
        <v>0</v>
      </c>
    </row>
    <row r="106" spans="1:9" s="530" customFormat="1" ht="30" customHeight="1" outlineLevel="1" x14ac:dyDescent="0.25">
      <c r="A106" s="558"/>
      <c r="B106" s="559" t="s">
        <v>81</v>
      </c>
      <c r="C106" s="532" t="s">
        <v>24</v>
      </c>
      <c r="D106" s="560">
        <v>16.728000000000002</v>
      </c>
      <c r="E106" s="568"/>
      <c r="F106" s="567"/>
      <c r="G106" s="567">
        <f t="shared" si="5"/>
        <v>0</v>
      </c>
      <c r="H106" s="567"/>
      <c r="I106" s="565">
        <f t="shared" si="4"/>
        <v>0</v>
      </c>
    </row>
    <row r="107" spans="1:9" s="530" customFormat="1" ht="53.25" customHeight="1" outlineLevel="1" x14ac:dyDescent="0.25">
      <c r="A107" s="527" t="s">
        <v>176</v>
      </c>
      <c r="B107" s="528" t="s">
        <v>135</v>
      </c>
      <c r="C107" s="527" t="s">
        <v>23</v>
      </c>
      <c r="D107" s="529">
        <v>315.85000000000002</v>
      </c>
      <c r="E107" s="565"/>
      <c r="F107" s="567"/>
      <c r="G107" s="567"/>
      <c r="H107" s="567">
        <f t="shared" si="3"/>
        <v>0</v>
      </c>
      <c r="I107" s="565">
        <f t="shared" si="4"/>
        <v>0</v>
      </c>
    </row>
    <row r="108" spans="1:9" s="530" customFormat="1" ht="53.25" customHeight="1" outlineLevel="1" x14ac:dyDescent="0.25">
      <c r="A108" s="558" t="s">
        <v>177</v>
      </c>
      <c r="B108" s="559" t="s">
        <v>126</v>
      </c>
      <c r="C108" s="532" t="s">
        <v>14</v>
      </c>
      <c r="D108" s="560">
        <v>379.02</v>
      </c>
      <c r="E108" s="568"/>
      <c r="F108" s="567"/>
      <c r="G108" s="567">
        <f t="shared" si="5"/>
        <v>0</v>
      </c>
      <c r="H108" s="567"/>
      <c r="I108" s="565">
        <f t="shared" si="4"/>
        <v>0</v>
      </c>
    </row>
    <row r="109" spans="1:9" s="530" customFormat="1" ht="27" customHeight="1" outlineLevel="1" x14ac:dyDescent="0.25">
      <c r="A109" s="558" t="s">
        <v>178</v>
      </c>
      <c r="B109" s="559" t="s">
        <v>128</v>
      </c>
      <c r="C109" s="532" t="s">
        <v>7</v>
      </c>
      <c r="D109" s="560">
        <v>7.5999999999999998E-2</v>
      </c>
      <c r="E109" s="568"/>
      <c r="F109" s="567"/>
      <c r="G109" s="567">
        <f t="shared" si="5"/>
        <v>0</v>
      </c>
      <c r="H109" s="567"/>
      <c r="I109" s="565">
        <f t="shared" si="4"/>
        <v>0</v>
      </c>
    </row>
    <row r="110" spans="1:9" s="530" customFormat="1" ht="52.5" customHeight="1" outlineLevel="1" x14ac:dyDescent="0.25">
      <c r="A110" s="527" t="s">
        <v>179</v>
      </c>
      <c r="B110" s="528" t="s">
        <v>132</v>
      </c>
      <c r="C110" s="527" t="s">
        <v>23</v>
      </c>
      <c r="D110" s="529">
        <v>315.85000000000002</v>
      </c>
      <c r="E110" s="565"/>
      <c r="F110" s="567"/>
      <c r="G110" s="567"/>
      <c r="H110" s="567">
        <f t="shared" si="3"/>
        <v>0</v>
      </c>
      <c r="I110" s="565">
        <f t="shared" si="4"/>
        <v>0</v>
      </c>
    </row>
    <row r="111" spans="1:9" s="530" customFormat="1" outlineLevel="1" x14ac:dyDescent="0.25">
      <c r="A111" s="558" t="s">
        <v>180</v>
      </c>
      <c r="B111" s="559" t="s">
        <v>126</v>
      </c>
      <c r="C111" s="532" t="s">
        <v>14</v>
      </c>
      <c r="D111" s="560">
        <v>394.81299999999999</v>
      </c>
      <c r="E111" s="568"/>
      <c r="F111" s="567"/>
      <c r="G111" s="567">
        <f t="shared" si="5"/>
        <v>0</v>
      </c>
      <c r="H111" s="567"/>
      <c r="I111" s="565">
        <f t="shared" si="4"/>
        <v>0</v>
      </c>
    </row>
    <row r="112" spans="1:9" s="530" customFormat="1" ht="66" outlineLevel="1" x14ac:dyDescent="0.25">
      <c r="A112" s="527" t="s">
        <v>181</v>
      </c>
      <c r="B112" s="528" t="s">
        <v>140</v>
      </c>
      <c r="C112" s="527" t="s">
        <v>141</v>
      </c>
      <c r="D112" s="529">
        <v>315.85000000000002</v>
      </c>
      <c r="E112" s="565"/>
      <c r="F112" s="567"/>
      <c r="G112" s="567"/>
      <c r="H112" s="567">
        <f t="shared" si="3"/>
        <v>0</v>
      </c>
      <c r="I112" s="565">
        <f t="shared" si="4"/>
        <v>0</v>
      </c>
    </row>
    <row r="113" spans="1:9" s="501" customFormat="1" outlineLevel="1" x14ac:dyDescent="0.25">
      <c r="A113" s="532" t="s">
        <v>182</v>
      </c>
      <c r="B113" s="533" t="s">
        <v>143</v>
      </c>
      <c r="C113" s="532" t="s">
        <v>14</v>
      </c>
      <c r="D113" s="534">
        <v>315.85000000000002</v>
      </c>
      <c r="E113" s="568"/>
      <c r="F113" s="567"/>
      <c r="G113" s="567">
        <f t="shared" si="5"/>
        <v>0</v>
      </c>
      <c r="H113" s="567"/>
      <c r="I113" s="568">
        <f t="shared" si="4"/>
        <v>0</v>
      </c>
    </row>
    <row r="114" spans="1:9" s="530" customFormat="1" outlineLevel="1" x14ac:dyDescent="0.25">
      <c r="A114" s="527" t="s">
        <v>183</v>
      </c>
      <c r="B114" s="528" t="s">
        <v>145</v>
      </c>
      <c r="C114" s="527" t="s">
        <v>4</v>
      </c>
      <c r="D114" s="529">
        <v>63</v>
      </c>
      <c r="E114" s="565"/>
      <c r="F114" s="567"/>
      <c r="G114" s="567"/>
      <c r="H114" s="567">
        <f t="shared" si="3"/>
        <v>0</v>
      </c>
      <c r="I114" s="565">
        <f t="shared" si="4"/>
        <v>0</v>
      </c>
    </row>
    <row r="115" spans="1:9" s="501" customFormat="1" outlineLevel="1" x14ac:dyDescent="0.25">
      <c r="A115" s="532" t="s">
        <v>184</v>
      </c>
      <c r="B115" s="533" t="s">
        <v>147</v>
      </c>
      <c r="C115" s="532" t="s">
        <v>148</v>
      </c>
      <c r="D115" s="534">
        <v>63</v>
      </c>
      <c r="E115" s="568"/>
      <c r="F115" s="567"/>
      <c r="G115" s="567">
        <f t="shared" si="5"/>
        <v>0</v>
      </c>
      <c r="H115" s="567"/>
      <c r="I115" s="568">
        <f t="shared" si="4"/>
        <v>0</v>
      </c>
    </row>
    <row r="116" spans="1:9" s="537" customFormat="1" ht="13.8" outlineLevel="1" x14ac:dyDescent="0.3">
      <c r="A116" s="535"/>
      <c r="B116" s="536" t="s">
        <v>86</v>
      </c>
      <c r="C116" s="536"/>
      <c r="D116" s="535"/>
      <c r="E116" s="569"/>
      <c r="F116" s="569"/>
      <c r="G116" s="569"/>
      <c r="H116" s="569"/>
      <c r="I116" s="570"/>
    </row>
    <row r="117" spans="1:9" s="530" customFormat="1" ht="26.4" outlineLevel="1" x14ac:dyDescent="0.25">
      <c r="A117" s="527" t="s">
        <v>185</v>
      </c>
      <c r="B117" s="528" t="s">
        <v>87</v>
      </c>
      <c r="C117" s="527" t="s">
        <v>88</v>
      </c>
      <c r="D117" s="529">
        <v>17.100000000000001</v>
      </c>
      <c r="E117" s="565"/>
      <c r="F117" s="566"/>
      <c r="G117" s="566"/>
      <c r="H117" s="566">
        <f t="shared" si="3"/>
        <v>0</v>
      </c>
      <c r="I117" s="565">
        <f t="shared" si="4"/>
        <v>0</v>
      </c>
    </row>
    <row r="118" spans="1:9" s="501" customFormat="1" outlineLevel="2" x14ac:dyDescent="0.25">
      <c r="A118" s="558" t="s">
        <v>186</v>
      </c>
      <c r="B118" s="559" t="s">
        <v>81</v>
      </c>
      <c r="C118" s="532" t="s">
        <v>24</v>
      </c>
      <c r="D118" s="560">
        <v>17.440000000000001</v>
      </c>
      <c r="E118" s="567"/>
      <c r="F118" s="567"/>
      <c r="G118" s="567">
        <f t="shared" si="5"/>
        <v>0</v>
      </c>
      <c r="H118" s="567"/>
      <c r="I118" s="568">
        <f t="shared" si="4"/>
        <v>0</v>
      </c>
    </row>
    <row r="119" spans="1:9" s="530" customFormat="1" ht="52.8" outlineLevel="1" x14ac:dyDescent="0.25">
      <c r="A119" s="527" t="s">
        <v>187</v>
      </c>
      <c r="B119" s="528" t="s">
        <v>90</v>
      </c>
      <c r="C119" s="527" t="s">
        <v>91</v>
      </c>
      <c r="D119" s="529">
        <v>66.900000000000006</v>
      </c>
      <c r="E119" s="565"/>
      <c r="F119" s="566"/>
      <c r="G119" s="566"/>
      <c r="H119" s="566">
        <f t="shared" si="3"/>
        <v>0</v>
      </c>
      <c r="I119" s="565">
        <f t="shared" si="4"/>
        <v>0</v>
      </c>
    </row>
    <row r="120" spans="1:9" s="501" customFormat="1" outlineLevel="2" x14ac:dyDescent="0.25">
      <c r="A120" s="558" t="s">
        <v>188</v>
      </c>
      <c r="B120" s="559" t="s">
        <v>93</v>
      </c>
      <c r="C120" s="532" t="s">
        <v>24</v>
      </c>
      <c r="D120" s="560">
        <v>67.903999999999996</v>
      </c>
      <c r="E120" s="567"/>
      <c r="F120" s="567"/>
      <c r="G120" s="567">
        <f t="shared" si="5"/>
        <v>0</v>
      </c>
      <c r="H120" s="567"/>
      <c r="I120" s="568">
        <f t="shared" si="4"/>
        <v>0</v>
      </c>
    </row>
    <row r="121" spans="1:9" s="501" customFormat="1" ht="39.6" outlineLevel="1" x14ac:dyDescent="0.25">
      <c r="A121" s="532" t="s">
        <v>190</v>
      </c>
      <c r="B121" s="533" t="s">
        <v>95</v>
      </c>
      <c r="C121" s="532" t="s">
        <v>7</v>
      </c>
      <c r="D121" s="534">
        <v>3.1297000000000001</v>
      </c>
      <c r="E121" s="568"/>
      <c r="F121" s="567"/>
      <c r="G121" s="567">
        <f t="shared" si="5"/>
        <v>0</v>
      </c>
      <c r="H121" s="567"/>
      <c r="I121" s="568">
        <f t="shared" si="4"/>
        <v>0</v>
      </c>
    </row>
    <row r="122" spans="1:9" s="501" customFormat="1" ht="39.6" outlineLevel="1" x14ac:dyDescent="0.25">
      <c r="A122" s="532" t="s">
        <v>191</v>
      </c>
      <c r="B122" s="533" t="s">
        <v>96</v>
      </c>
      <c r="C122" s="532" t="s">
        <v>7</v>
      </c>
      <c r="D122" s="534">
        <v>5.5300000000000002E-2</v>
      </c>
      <c r="E122" s="568"/>
      <c r="F122" s="567"/>
      <c r="G122" s="567">
        <f t="shared" si="5"/>
        <v>0</v>
      </c>
      <c r="H122" s="567"/>
      <c r="I122" s="568">
        <f t="shared" si="4"/>
        <v>0</v>
      </c>
    </row>
    <row r="123" spans="1:9" s="501" customFormat="1" ht="39.6" outlineLevel="1" x14ac:dyDescent="0.25">
      <c r="A123" s="532" t="s">
        <v>192</v>
      </c>
      <c r="B123" s="533" t="s">
        <v>97</v>
      </c>
      <c r="C123" s="532" t="s">
        <v>7</v>
      </c>
      <c r="D123" s="534">
        <v>1.2126999999999999</v>
      </c>
      <c r="E123" s="568"/>
      <c r="F123" s="567"/>
      <c r="G123" s="567">
        <f t="shared" si="5"/>
        <v>0</v>
      </c>
      <c r="H123" s="567"/>
      <c r="I123" s="568">
        <f t="shared" si="4"/>
        <v>0</v>
      </c>
    </row>
    <row r="124" spans="1:9" s="501" customFormat="1" ht="39.6" outlineLevel="1" x14ac:dyDescent="0.25">
      <c r="A124" s="532" t="s">
        <v>193</v>
      </c>
      <c r="B124" s="533" t="s">
        <v>98</v>
      </c>
      <c r="C124" s="532" t="s">
        <v>7</v>
      </c>
      <c r="D124" s="534">
        <v>0.24329999999999999</v>
      </c>
      <c r="E124" s="568"/>
      <c r="F124" s="567"/>
      <c r="G124" s="567">
        <f t="shared" si="5"/>
        <v>0</v>
      </c>
      <c r="H124" s="567"/>
      <c r="I124" s="568">
        <f t="shared" si="4"/>
        <v>0</v>
      </c>
    </row>
    <row r="125" spans="1:9" s="537" customFormat="1" ht="13.8" outlineLevel="1" x14ac:dyDescent="0.3">
      <c r="A125" s="535"/>
      <c r="B125" s="536" t="s">
        <v>99</v>
      </c>
      <c r="C125" s="536"/>
      <c r="D125" s="535"/>
      <c r="E125" s="569"/>
      <c r="F125" s="569"/>
      <c r="G125" s="569"/>
      <c r="H125" s="569"/>
      <c r="I125" s="570"/>
    </row>
    <row r="126" spans="1:9" s="530" customFormat="1" ht="52.8" outlineLevel="1" x14ac:dyDescent="0.25">
      <c r="A126" s="527" t="s">
        <v>194</v>
      </c>
      <c r="B126" s="528" t="s">
        <v>100</v>
      </c>
      <c r="C126" s="527" t="s">
        <v>101</v>
      </c>
      <c r="D126" s="529">
        <v>2.13</v>
      </c>
      <c r="E126" s="565"/>
      <c r="F126" s="566"/>
      <c r="G126" s="566"/>
      <c r="H126" s="566">
        <f t="shared" si="3"/>
        <v>0</v>
      </c>
      <c r="I126" s="565">
        <f t="shared" si="4"/>
        <v>0</v>
      </c>
    </row>
    <row r="127" spans="1:9" s="501" customFormat="1" outlineLevel="2" x14ac:dyDescent="0.25">
      <c r="A127" s="558" t="s">
        <v>195</v>
      </c>
      <c r="B127" s="559" t="s">
        <v>102</v>
      </c>
      <c r="C127" s="532" t="s">
        <v>24</v>
      </c>
      <c r="D127" s="560">
        <v>2.1619999999999999</v>
      </c>
      <c r="E127" s="567"/>
      <c r="F127" s="567"/>
      <c r="G127" s="567">
        <f t="shared" si="5"/>
        <v>0</v>
      </c>
      <c r="H127" s="567"/>
      <c r="I127" s="568">
        <f t="shared" si="4"/>
        <v>0</v>
      </c>
    </row>
    <row r="128" spans="1:9" s="501" customFormat="1" ht="39.6" outlineLevel="1" x14ac:dyDescent="0.25">
      <c r="A128" s="532" t="s">
        <v>174</v>
      </c>
      <c r="B128" s="533" t="s">
        <v>103</v>
      </c>
      <c r="C128" s="532" t="s">
        <v>7</v>
      </c>
      <c r="D128" s="534">
        <v>0.1666</v>
      </c>
      <c r="E128" s="568"/>
      <c r="F128" s="567"/>
      <c r="G128" s="567">
        <f t="shared" si="5"/>
        <v>0</v>
      </c>
      <c r="H128" s="567"/>
      <c r="I128" s="568">
        <f t="shared" si="4"/>
        <v>0</v>
      </c>
    </row>
    <row r="129" spans="1:9" s="501" customFormat="1" ht="39.6" outlineLevel="1" x14ac:dyDescent="0.25">
      <c r="A129" s="532" t="s">
        <v>176</v>
      </c>
      <c r="B129" s="533" t="s">
        <v>104</v>
      </c>
      <c r="C129" s="532" t="s">
        <v>7</v>
      </c>
      <c r="D129" s="534">
        <v>7.3200000000000001E-2</v>
      </c>
      <c r="E129" s="568"/>
      <c r="F129" s="567"/>
      <c r="G129" s="567">
        <f t="shared" si="5"/>
        <v>0</v>
      </c>
      <c r="H129" s="567"/>
      <c r="I129" s="568">
        <f t="shared" si="4"/>
        <v>0</v>
      </c>
    </row>
    <row r="130" spans="1:9" s="530" customFormat="1" outlineLevel="1" x14ac:dyDescent="0.25">
      <c r="A130" s="527" t="s">
        <v>179</v>
      </c>
      <c r="B130" s="528" t="s">
        <v>105</v>
      </c>
      <c r="C130" s="527" t="s">
        <v>7</v>
      </c>
      <c r="D130" s="529">
        <v>0.1608</v>
      </c>
      <c r="E130" s="565"/>
      <c r="F130" s="566"/>
      <c r="G130" s="566"/>
      <c r="H130" s="566">
        <f t="shared" si="3"/>
        <v>0</v>
      </c>
      <c r="I130" s="565">
        <f t="shared" si="4"/>
        <v>0</v>
      </c>
    </row>
    <row r="131" spans="1:9" s="501" customFormat="1" outlineLevel="1" x14ac:dyDescent="0.25">
      <c r="A131" s="532" t="s">
        <v>181</v>
      </c>
      <c r="B131" s="533" t="s">
        <v>106</v>
      </c>
      <c r="C131" s="532" t="s">
        <v>9</v>
      </c>
      <c r="D131" s="534">
        <v>0.1608</v>
      </c>
      <c r="E131" s="568"/>
      <c r="F131" s="567"/>
      <c r="G131" s="567">
        <f t="shared" si="5"/>
        <v>0</v>
      </c>
      <c r="H131" s="567"/>
      <c r="I131" s="568">
        <f t="shared" si="4"/>
        <v>0</v>
      </c>
    </row>
    <row r="132" spans="1:9" s="537" customFormat="1" ht="13.8" outlineLevel="1" x14ac:dyDescent="0.3">
      <c r="A132" s="535"/>
      <c r="B132" s="536" t="s">
        <v>71</v>
      </c>
      <c r="C132" s="536"/>
      <c r="D132" s="535"/>
      <c r="E132" s="569"/>
      <c r="F132" s="569"/>
      <c r="G132" s="569"/>
      <c r="H132" s="569"/>
      <c r="I132" s="570"/>
    </row>
    <row r="133" spans="1:9" s="530" customFormat="1" ht="52.8" outlineLevel="1" x14ac:dyDescent="0.25">
      <c r="A133" s="527" t="s">
        <v>182</v>
      </c>
      <c r="B133" s="528" t="s">
        <v>107</v>
      </c>
      <c r="C133" s="527" t="s">
        <v>91</v>
      </c>
      <c r="D133" s="529">
        <v>70.400000000000006</v>
      </c>
      <c r="E133" s="565"/>
      <c r="F133" s="566"/>
      <c r="G133" s="566"/>
      <c r="H133" s="566">
        <f t="shared" si="3"/>
        <v>0</v>
      </c>
      <c r="I133" s="565">
        <f t="shared" si="4"/>
        <v>0</v>
      </c>
    </row>
    <row r="134" spans="1:9" s="501" customFormat="1" outlineLevel="2" x14ac:dyDescent="0.25">
      <c r="A134" s="558" t="s">
        <v>196</v>
      </c>
      <c r="B134" s="559" t="s">
        <v>93</v>
      </c>
      <c r="C134" s="532" t="s">
        <v>24</v>
      </c>
      <c r="D134" s="560">
        <v>71.456000000000003</v>
      </c>
      <c r="E134" s="567"/>
      <c r="F134" s="567"/>
      <c r="G134" s="567">
        <f t="shared" si="5"/>
        <v>0</v>
      </c>
      <c r="H134" s="567"/>
      <c r="I134" s="568">
        <f t="shared" si="4"/>
        <v>0</v>
      </c>
    </row>
    <row r="135" spans="1:9" s="501" customFormat="1" ht="39.6" outlineLevel="1" x14ac:dyDescent="0.25">
      <c r="A135" s="532" t="s">
        <v>184</v>
      </c>
      <c r="B135" s="533" t="s">
        <v>95</v>
      </c>
      <c r="C135" s="532" t="s">
        <v>7</v>
      </c>
      <c r="D135" s="534">
        <v>1.8754</v>
      </c>
      <c r="E135" s="568"/>
      <c r="F135" s="567"/>
      <c r="G135" s="567">
        <f t="shared" si="5"/>
        <v>0</v>
      </c>
      <c r="H135" s="567"/>
      <c r="I135" s="568">
        <f t="shared" si="4"/>
        <v>0</v>
      </c>
    </row>
    <row r="136" spans="1:9" s="501" customFormat="1" ht="39.6" outlineLevel="1" x14ac:dyDescent="0.25">
      <c r="A136" s="532" t="s">
        <v>197</v>
      </c>
      <c r="B136" s="533" t="s">
        <v>109</v>
      </c>
      <c r="C136" s="532" t="s">
        <v>7</v>
      </c>
      <c r="D136" s="534">
        <v>1.1402000000000001</v>
      </c>
      <c r="E136" s="568"/>
      <c r="F136" s="567"/>
      <c r="G136" s="567">
        <f t="shared" si="5"/>
        <v>0</v>
      </c>
      <c r="H136" s="567"/>
      <c r="I136" s="568">
        <f t="shared" si="4"/>
        <v>0</v>
      </c>
    </row>
    <row r="137" spans="1:9" s="501" customFormat="1" ht="39.6" outlineLevel="1" x14ac:dyDescent="0.25">
      <c r="A137" s="532" t="s">
        <v>198</v>
      </c>
      <c r="B137" s="533" t="s">
        <v>96</v>
      </c>
      <c r="C137" s="532" t="s">
        <v>7</v>
      </c>
      <c r="D137" s="534">
        <v>0.1162</v>
      </c>
      <c r="E137" s="568"/>
      <c r="F137" s="567"/>
      <c r="G137" s="567">
        <f t="shared" si="5"/>
        <v>0</v>
      </c>
      <c r="H137" s="567"/>
      <c r="I137" s="568">
        <f t="shared" si="4"/>
        <v>0</v>
      </c>
    </row>
    <row r="138" spans="1:9" s="537" customFormat="1" ht="13.8" outlineLevel="1" x14ac:dyDescent="0.3">
      <c r="A138" s="535"/>
      <c r="B138" s="536" t="s">
        <v>112</v>
      </c>
      <c r="C138" s="536"/>
      <c r="D138" s="535"/>
      <c r="E138" s="569"/>
      <c r="F138" s="569"/>
      <c r="G138" s="569">
        <f t="shared" si="5"/>
        <v>0</v>
      </c>
      <c r="H138" s="569">
        <f t="shared" si="3"/>
        <v>0</v>
      </c>
      <c r="I138" s="570">
        <f t="shared" si="4"/>
        <v>0</v>
      </c>
    </row>
    <row r="139" spans="1:9" s="530" customFormat="1" ht="52.8" outlineLevel="1" x14ac:dyDescent="0.25">
      <c r="A139" s="527" t="s">
        <v>199</v>
      </c>
      <c r="B139" s="528" t="s">
        <v>114</v>
      </c>
      <c r="C139" s="527" t="s">
        <v>91</v>
      </c>
      <c r="D139" s="529">
        <v>37.200000000000003</v>
      </c>
      <c r="E139" s="565"/>
      <c r="F139" s="566"/>
      <c r="G139" s="566"/>
      <c r="H139" s="566">
        <f t="shared" si="3"/>
        <v>0</v>
      </c>
      <c r="I139" s="565">
        <f t="shared" si="4"/>
        <v>0</v>
      </c>
    </row>
    <row r="140" spans="1:9" s="501" customFormat="1" outlineLevel="2" x14ac:dyDescent="0.25">
      <c r="A140" s="558" t="s">
        <v>200</v>
      </c>
      <c r="B140" s="559" t="s">
        <v>102</v>
      </c>
      <c r="C140" s="532" t="s">
        <v>24</v>
      </c>
      <c r="D140" s="560">
        <v>37.758000000000003</v>
      </c>
      <c r="E140" s="567"/>
      <c r="F140" s="567"/>
      <c r="G140" s="567">
        <f t="shared" si="5"/>
        <v>0</v>
      </c>
      <c r="H140" s="567"/>
      <c r="I140" s="568">
        <f t="shared" si="4"/>
        <v>0</v>
      </c>
    </row>
    <row r="141" spans="1:9" s="501" customFormat="1" ht="39.6" outlineLevel="1" x14ac:dyDescent="0.25">
      <c r="A141" s="532" t="s">
        <v>202</v>
      </c>
      <c r="B141" s="533" t="s">
        <v>95</v>
      </c>
      <c r="C141" s="532" t="s">
        <v>7</v>
      </c>
      <c r="D141" s="534">
        <v>3.2427999999999999</v>
      </c>
      <c r="E141" s="568"/>
      <c r="F141" s="567"/>
      <c r="G141" s="567">
        <f t="shared" si="5"/>
        <v>0</v>
      </c>
      <c r="H141" s="567"/>
      <c r="I141" s="568">
        <f t="shared" si="4"/>
        <v>0</v>
      </c>
    </row>
    <row r="142" spans="1:9" s="501" customFormat="1" ht="39.6" outlineLevel="1" x14ac:dyDescent="0.25">
      <c r="A142" s="532" t="s">
        <v>203</v>
      </c>
      <c r="B142" s="533" t="s">
        <v>96</v>
      </c>
      <c r="C142" s="532" t="s">
        <v>7</v>
      </c>
      <c r="D142" s="534">
        <v>0.15240000000000001</v>
      </c>
      <c r="E142" s="568"/>
      <c r="F142" s="567"/>
      <c r="G142" s="567">
        <f t="shared" si="5"/>
        <v>0</v>
      </c>
      <c r="H142" s="567"/>
      <c r="I142" s="568">
        <f t="shared" si="4"/>
        <v>0</v>
      </c>
    </row>
    <row r="143" spans="1:9" s="501" customFormat="1" ht="39.6" outlineLevel="1" x14ac:dyDescent="0.25">
      <c r="A143" s="532" t="s">
        <v>204</v>
      </c>
      <c r="B143" s="533" t="s">
        <v>120</v>
      </c>
      <c r="C143" s="532" t="s">
        <v>7</v>
      </c>
      <c r="D143" s="534">
        <v>0.51700000000000002</v>
      </c>
      <c r="E143" s="568"/>
      <c r="F143" s="567"/>
      <c r="G143" s="567">
        <f t="shared" si="5"/>
        <v>0</v>
      </c>
      <c r="H143" s="567"/>
      <c r="I143" s="568">
        <f t="shared" si="4"/>
        <v>0</v>
      </c>
    </row>
    <row r="144" spans="1:9" s="501" customFormat="1" ht="39.6" outlineLevel="1" x14ac:dyDescent="0.25">
      <c r="A144" s="532" t="s">
        <v>205</v>
      </c>
      <c r="B144" s="533" t="s">
        <v>97</v>
      </c>
      <c r="C144" s="532" t="s">
        <v>7</v>
      </c>
      <c r="D144" s="534">
        <v>0.96089999999999998</v>
      </c>
      <c r="E144" s="568"/>
      <c r="F144" s="567"/>
      <c r="G144" s="567">
        <f t="shared" si="5"/>
        <v>0</v>
      </c>
      <c r="H144" s="567"/>
      <c r="I144" s="568">
        <f t="shared" si="4"/>
        <v>0</v>
      </c>
    </row>
    <row r="145" spans="1:9" s="501" customFormat="1" ht="39.6" outlineLevel="1" x14ac:dyDescent="0.25">
      <c r="A145" s="532" t="s">
        <v>206</v>
      </c>
      <c r="B145" s="533" t="s">
        <v>104</v>
      </c>
      <c r="C145" s="532" t="s">
        <v>7</v>
      </c>
      <c r="D145" s="534">
        <v>0.23710000000000001</v>
      </c>
      <c r="E145" s="568"/>
      <c r="F145" s="567"/>
      <c r="G145" s="567">
        <f t="shared" si="5"/>
        <v>0</v>
      </c>
      <c r="H145" s="567"/>
      <c r="I145" s="568">
        <f t="shared" si="4"/>
        <v>0</v>
      </c>
    </row>
    <row r="146" spans="1:9" s="537" customFormat="1" ht="13.8" outlineLevel="1" x14ac:dyDescent="0.3">
      <c r="A146" s="535"/>
      <c r="B146" s="536" t="s">
        <v>207</v>
      </c>
      <c r="C146" s="536"/>
      <c r="D146" s="535"/>
      <c r="E146" s="569"/>
      <c r="F146" s="569"/>
      <c r="G146" s="569"/>
      <c r="H146" s="569"/>
      <c r="I146" s="570"/>
    </row>
    <row r="147" spans="1:9" s="530" customFormat="1" ht="52.8" outlineLevel="1" x14ac:dyDescent="0.25">
      <c r="A147" s="527" t="s">
        <v>208</v>
      </c>
      <c r="B147" s="528" t="s">
        <v>209</v>
      </c>
      <c r="C147" s="527" t="s">
        <v>101</v>
      </c>
      <c r="D147" s="529">
        <v>0.81</v>
      </c>
      <c r="E147" s="565"/>
      <c r="F147" s="566"/>
      <c r="G147" s="566"/>
      <c r="H147" s="566">
        <f t="shared" si="3"/>
        <v>0</v>
      </c>
      <c r="I147" s="565">
        <f t="shared" si="4"/>
        <v>0</v>
      </c>
    </row>
    <row r="148" spans="1:9" s="501" customFormat="1" outlineLevel="2" x14ac:dyDescent="0.25">
      <c r="A148" s="558" t="s">
        <v>210</v>
      </c>
      <c r="B148" s="559" t="s">
        <v>93</v>
      </c>
      <c r="C148" s="532" t="s">
        <v>24</v>
      </c>
      <c r="D148" s="560">
        <v>0.82199999999999995</v>
      </c>
      <c r="E148" s="567"/>
      <c r="F148" s="567"/>
      <c r="G148" s="567">
        <f t="shared" ref="G148:G211" si="6">D148*E148</f>
        <v>0</v>
      </c>
      <c r="H148" s="567"/>
      <c r="I148" s="568">
        <f t="shared" ref="I148:I211" si="7">G148+H148</f>
        <v>0</v>
      </c>
    </row>
    <row r="149" spans="1:9" s="501" customFormat="1" ht="39.6" outlineLevel="1" x14ac:dyDescent="0.25">
      <c r="A149" s="532" t="s">
        <v>212</v>
      </c>
      <c r="B149" s="533" t="s">
        <v>109</v>
      </c>
      <c r="C149" s="532" t="s">
        <v>7</v>
      </c>
      <c r="D149" s="534">
        <v>3.9800000000000002E-2</v>
      </c>
      <c r="E149" s="568"/>
      <c r="F149" s="567"/>
      <c r="G149" s="567">
        <f t="shared" si="6"/>
        <v>0</v>
      </c>
      <c r="H149" s="567"/>
      <c r="I149" s="568">
        <f t="shared" si="7"/>
        <v>0</v>
      </c>
    </row>
    <row r="150" spans="1:9" s="501" customFormat="1" ht="39.6" outlineLevel="1" x14ac:dyDescent="0.25">
      <c r="A150" s="532" t="s">
        <v>213</v>
      </c>
      <c r="B150" s="533" t="s">
        <v>96</v>
      </c>
      <c r="C150" s="532" t="s">
        <v>7</v>
      </c>
      <c r="D150" s="534">
        <v>2.1999999999999999E-2</v>
      </c>
      <c r="E150" s="568"/>
      <c r="F150" s="567"/>
      <c r="G150" s="567">
        <f t="shared" si="6"/>
        <v>0</v>
      </c>
      <c r="H150" s="567"/>
      <c r="I150" s="568">
        <f t="shared" si="7"/>
        <v>0</v>
      </c>
    </row>
    <row r="151" spans="1:9" s="530" customFormat="1" outlineLevel="1" x14ac:dyDescent="0.25">
      <c r="A151" s="527" t="s">
        <v>214</v>
      </c>
      <c r="B151" s="528" t="s">
        <v>836</v>
      </c>
      <c r="C151" s="527" t="s">
        <v>24</v>
      </c>
      <c r="D151" s="529">
        <v>1.61</v>
      </c>
      <c r="E151" s="565"/>
      <c r="F151" s="566"/>
      <c r="G151" s="566"/>
      <c r="H151" s="566">
        <f t="shared" ref="H151:H210" si="8">D151*F151</f>
        <v>0</v>
      </c>
      <c r="I151" s="565">
        <f t="shared" si="7"/>
        <v>0</v>
      </c>
    </row>
    <row r="152" spans="1:9" s="501" customFormat="1" ht="21" customHeight="1" outlineLevel="1" x14ac:dyDescent="0.25">
      <c r="A152" s="532" t="s">
        <v>215</v>
      </c>
      <c r="B152" s="533" t="s">
        <v>216</v>
      </c>
      <c r="C152" s="532" t="s">
        <v>24</v>
      </c>
      <c r="D152" s="534">
        <v>1.9319999999999999</v>
      </c>
      <c r="E152" s="568"/>
      <c r="F152" s="567"/>
      <c r="G152" s="567">
        <f t="shared" si="6"/>
        <v>0</v>
      </c>
      <c r="H152" s="567"/>
      <c r="I152" s="568">
        <f t="shared" si="7"/>
        <v>0</v>
      </c>
    </row>
    <row r="153" spans="1:9" s="537" customFormat="1" ht="13.8" outlineLevel="1" x14ac:dyDescent="0.3">
      <c r="A153" s="535"/>
      <c r="B153" s="536" t="s">
        <v>217</v>
      </c>
      <c r="C153" s="536"/>
      <c r="D153" s="535"/>
      <c r="E153" s="569"/>
      <c r="F153" s="569"/>
      <c r="G153" s="569"/>
      <c r="H153" s="569"/>
      <c r="I153" s="570"/>
    </row>
    <row r="154" spans="1:9" s="530" customFormat="1" ht="52.8" outlineLevel="1" x14ac:dyDescent="0.25">
      <c r="A154" s="527" t="s">
        <v>218</v>
      </c>
      <c r="B154" s="528" t="s">
        <v>209</v>
      </c>
      <c r="C154" s="527" t="s">
        <v>101</v>
      </c>
      <c r="D154" s="529">
        <v>1.21</v>
      </c>
      <c r="E154" s="565"/>
      <c r="F154" s="566"/>
      <c r="G154" s="566"/>
      <c r="H154" s="566">
        <f t="shared" si="8"/>
        <v>0</v>
      </c>
      <c r="I154" s="565">
        <f t="shared" si="7"/>
        <v>0</v>
      </c>
    </row>
    <row r="155" spans="1:9" s="501" customFormat="1" outlineLevel="2" x14ac:dyDescent="0.25">
      <c r="A155" s="558" t="s">
        <v>219</v>
      </c>
      <c r="B155" s="559" t="s">
        <v>93</v>
      </c>
      <c r="C155" s="532" t="s">
        <v>24</v>
      </c>
      <c r="D155" s="560">
        <v>1.228</v>
      </c>
      <c r="E155" s="567"/>
      <c r="F155" s="567"/>
      <c r="G155" s="567">
        <f t="shared" si="6"/>
        <v>0</v>
      </c>
      <c r="H155" s="567"/>
      <c r="I155" s="568">
        <f t="shared" si="7"/>
        <v>0</v>
      </c>
    </row>
    <row r="156" spans="1:9" s="501" customFormat="1" ht="39.6" outlineLevel="1" x14ac:dyDescent="0.25">
      <c r="A156" s="532" t="s">
        <v>221</v>
      </c>
      <c r="B156" s="533" t="s">
        <v>109</v>
      </c>
      <c r="C156" s="532" t="s">
        <v>7</v>
      </c>
      <c r="D156" s="534">
        <v>6.2300000000000001E-2</v>
      </c>
      <c r="E156" s="568"/>
      <c r="F156" s="567"/>
      <c r="G156" s="567">
        <f t="shared" si="6"/>
        <v>0</v>
      </c>
      <c r="H156" s="567"/>
      <c r="I156" s="568">
        <f t="shared" si="7"/>
        <v>0</v>
      </c>
    </row>
    <row r="157" spans="1:9" s="501" customFormat="1" ht="39.6" outlineLevel="1" x14ac:dyDescent="0.25">
      <c r="A157" s="532" t="s">
        <v>222</v>
      </c>
      <c r="B157" s="533" t="s">
        <v>96</v>
      </c>
      <c r="C157" s="532" t="s">
        <v>7</v>
      </c>
      <c r="D157" s="534">
        <v>3.3599999999999998E-2</v>
      </c>
      <c r="E157" s="568"/>
      <c r="F157" s="567"/>
      <c r="G157" s="567">
        <f t="shared" si="6"/>
        <v>0</v>
      </c>
      <c r="H157" s="567"/>
      <c r="I157" s="568">
        <f t="shared" si="7"/>
        <v>0</v>
      </c>
    </row>
    <row r="158" spans="1:9" s="530" customFormat="1" outlineLevel="1" x14ac:dyDescent="0.25">
      <c r="A158" s="527" t="s">
        <v>223</v>
      </c>
      <c r="B158" s="528" t="s">
        <v>836</v>
      </c>
      <c r="C158" s="527" t="s">
        <v>24</v>
      </c>
      <c r="D158" s="529">
        <v>1.61</v>
      </c>
      <c r="E158" s="565"/>
      <c r="F158" s="566"/>
      <c r="G158" s="566"/>
      <c r="H158" s="566">
        <f t="shared" si="8"/>
        <v>0</v>
      </c>
      <c r="I158" s="565">
        <f t="shared" si="7"/>
        <v>0</v>
      </c>
    </row>
    <row r="159" spans="1:9" s="501" customFormat="1" ht="21" customHeight="1" outlineLevel="1" x14ac:dyDescent="0.25">
      <c r="A159" s="532" t="s">
        <v>224</v>
      </c>
      <c r="B159" s="533" t="s">
        <v>216</v>
      </c>
      <c r="C159" s="532" t="s">
        <v>24</v>
      </c>
      <c r="D159" s="534">
        <v>1.9319999999999999</v>
      </c>
      <c r="E159" s="568"/>
      <c r="F159" s="567"/>
      <c r="G159" s="567">
        <f t="shared" si="6"/>
        <v>0</v>
      </c>
      <c r="H159" s="567"/>
      <c r="I159" s="568">
        <f t="shared" si="7"/>
        <v>0</v>
      </c>
    </row>
    <row r="160" spans="1:9" s="537" customFormat="1" ht="22.5" customHeight="1" outlineLevel="1" x14ac:dyDescent="0.3">
      <c r="A160" s="535"/>
      <c r="B160" s="536" t="s">
        <v>225</v>
      </c>
      <c r="C160" s="536"/>
      <c r="D160" s="535"/>
      <c r="E160" s="569"/>
      <c r="F160" s="569"/>
      <c r="G160" s="569"/>
      <c r="H160" s="569"/>
      <c r="I160" s="570"/>
    </row>
    <row r="161" spans="1:9" s="530" customFormat="1" ht="52.8" outlineLevel="1" x14ac:dyDescent="0.25">
      <c r="A161" s="527" t="s">
        <v>226</v>
      </c>
      <c r="B161" s="528" t="s">
        <v>107</v>
      </c>
      <c r="C161" s="527" t="s">
        <v>91</v>
      </c>
      <c r="D161" s="529">
        <v>0.72</v>
      </c>
      <c r="E161" s="565"/>
      <c r="F161" s="566"/>
      <c r="G161" s="566"/>
      <c r="H161" s="566">
        <f t="shared" si="8"/>
        <v>0</v>
      </c>
      <c r="I161" s="565">
        <f t="shared" si="7"/>
        <v>0</v>
      </c>
    </row>
    <row r="162" spans="1:9" s="501" customFormat="1" outlineLevel="2" x14ac:dyDescent="0.25">
      <c r="A162" s="558" t="s">
        <v>227</v>
      </c>
      <c r="B162" s="559" t="s">
        <v>93</v>
      </c>
      <c r="C162" s="532" t="s">
        <v>24</v>
      </c>
      <c r="D162" s="560">
        <v>0.73099999999999998</v>
      </c>
      <c r="E162" s="567"/>
      <c r="F162" s="567"/>
      <c r="G162" s="567">
        <f t="shared" si="6"/>
        <v>0</v>
      </c>
      <c r="H162" s="567"/>
      <c r="I162" s="568">
        <f t="shared" si="7"/>
        <v>0</v>
      </c>
    </row>
    <row r="163" spans="1:9" s="530" customFormat="1" ht="92.4" outlineLevel="1" x14ac:dyDescent="0.25">
      <c r="A163" s="527" t="s">
        <v>228</v>
      </c>
      <c r="B163" s="528" t="s">
        <v>229</v>
      </c>
      <c r="C163" s="527" t="s">
        <v>230</v>
      </c>
      <c r="D163" s="529">
        <v>20</v>
      </c>
      <c r="E163" s="565"/>
      <c r="F163" s="566"/>
      <c r="G163" s="566"/>
      <c r="H163" s="566">
        <f t="shared" si="8"/>
        <v>0</v>
      </c>
      <c r="I163" s="565">
        <f t="shared" si="7"/>
        <v>0</v>
      </c>
    </row>
    <row r="164" spans="1:9" s="530" customFormat="1" outlineLevel="1" x14ac:dyDescent="0.25">
      <c r="A164" s="527" t="s">
        <v>231</v>
      </c>
      <c r="B164" s="528" t="s">
        <v>836</v>
      </c>
      <c r="C164" s="527" t="s">
        <v>24</v>
      </c>
      <c r="D164" s="529">
        <v>2.93</v>
      </c>
      <c r="E164" s="565"/>
      <c r="F164" s="566"/>
      <c r="G164" s="566"/>
      <c r="H164" s="566">
        <f t="shared" si="8"/>
        <v>0</v>
      </c>
      <c r="I164" s="565">
        <f t="shared" si="7"/>
        <v>0</v>
      </c>
    </row>
    <row r="165" spans="1:9" s="501" customFormat="1" outlineLevel="1" x14ac:dyDescent="0.25">
      <c r="A165" s="532" t="s">
        <v>232</v>
      </c>
      <c r="B165" s="533" t="s">
        <v>216</v>
      </c>
      <c r="C165" s="532" t="s">
        <v>24</v>
      </c>
      <c r="D165" s="534">
        <v>3.516</v>
      </c>
      <c r="E165" s="568"/>
      <c r="F165" s="567"/>
      <c r="G165" s="567">
        <f t="shared" si="6"/>
        <v>0</v>
      </c>
      <c r="H165" s="567"/>
      <c r="I165" s="568">
        <f t="shared" si="7"/>
        <v>0</v>
      </c>
    </row>
    <row r="166" spans="1:9" s="530" customFormat="1" outlineLevel="1" x14ac:dyDescent="0.25">
      <c r="A166" s="527" t="s">
        <v>233</v>
      </c>
      <c r="B166" s="528" t="s">
        <v>52</v>
      </c>
      <c r="C166" s="527" t="s">
        <v>24</v>
      </c>
      <c r="D166" s="529">
        <v>0.56000000000000005</v>
      </c>
      <c r="E166" s="565"/>
      <c r="F166" s="566"/>
      <c r="G166" s="566"/>
      <c r="H166" s="566">
        <f t="shared" si="8"/>
        <v>0</v>
      </c>
      <c r="I166" s="565">
        <f t="shared" si="7"/>
        <v>0</v>
      </c>
    </row>
    <row r="167" spans="1:9" s="501" customFormat="1" outlineLevel="2" x14ac:dyDescent="0.25">
      <c r="A167" s="558" t="s">
        <v>234</v>
      </c>
      <c r="B167" s="559" t="s">
        <v>93</v>
      </c>
      <c r="C167" s="532" t="s">
        <v>24</v>
      </c>
      <c r="D167" s="560">
        <v>0.57099999999999995</v>
      </c>
      <c r="E167" s="567"/>
      <c r="F167" s="567"/>
      <c r="G167" s="567">
        <f t="shared" si="6"/>
        <v>0</v>
      </c>
      <c r="H167" s="567"/>
      <c r="I167" s="568">
        <f t="shared" si="7"/>
        <v>0</v>
      </c>
    </row>
    <row r="168" spans="1:9" s="530" customFormat="1" ht="22.5" customHeight="1" outlineLevel="1" x14ac:dyDescent="0.25">
      <c r="A168" s="527" t="s">
        <v>235</v>
      </c>
      <c r="B168" s="528" t="s">
        <v>6</v>
      </c>
      <c r="C168" s="527" t="s">
        <v>7</v>
      </c>
      <c r="D168" s="529">
        <v>3.4500000000000003E-2</v>
      </c>
      <c r="E168" s="565"/>
      <c r="F168" s="566"/>
      <c r="G168" s="566"/>
      <c r="H168" s="566">
        <f t="shared" si="8"/>
        <v>0</v>
      </c>
      <c r="I168" s="565">
        <f t="shared" si="7"/>
        <v>0</v>
      </c>
    </row>
    <row r="169" spans="1:9" s="501" customFormat="1" ht="39.6" outlineLevel="1" x14ac:dyDescent="0.25">
      <c r="A169" s="532" t="s">
        <v>237</v>
      </c>
      <c r="B169" s="533" t="s">
        <v>109</v>
      </c>
      <c r="C169" s="532" t="s">
        <v>7</v>
      </c>
      <c r="D169" s="534">
        <v>6.5600000000000006E-2</v>
      </c>
      <c r="E169" s="568"/>
      <c r="F169" s="567"/>
      <c r="G169" s="567">
        <f t="shared" si="6"/>
        <v>0</v>
      </c>
      <c r="H169" s="567"/>
      <c r="I169" s="568">
        <f t="shared" si="7"/>
        <v>0</v>
      </c>
    </row>
    <row r="170" spans="1:9" s="501" customFormat="1" ht="39.6" outlineLevel="1" x14ac:dyDescent="0.25">
      <c r="A170" s="532" t="s">
        <v>238</v>
      </c>
      <c r="B170" s="533" t="s">
        <v>95</v>
      </c>
      <c r="C170" s="532" t="s">
        <v>7</v>
      </c>
      <c r="D170" s="534">
        <v>7.1999999999999998E-3</v>
      </c>
      <c r="E170" s="568"/>
      <c r="F170" s="567"/>
      <c r="G170" s="567">
        <f t="shared" si="6"/>
        <v>0</v>
      </c>
      <c r="H170" s="567"/>
      <c r="I170" s="568">
        <f t="shared" si="7"/>
        <v>0</v>
      </c>
    </row>
    <row r="171" spans="1:9" s="544" customFormat="1" outlineLevel="1" x14ac:dyDescent="0.25">
      <c r="A171" s="542"/>
      <c r="B171" s="543" t="s">
        <v>239</v>
      </c>
      <c r="C171" s="543"/>
      <c r="D171" s="542"/>
      <c r="E171" s="573"/>
      <c r="F171" s="573"/>
      <c r="G171" s="573"/>
      <c r="H171" s="573"/>
      <c r="I171" s="571"/>
    </row>
    <row r="172" spans="1:9" s="530" customFormat="1" ht="52.8" outlineLevel="1" x14ac:dyDescent="0.25">
      <c r="A172" s="527" t="s">
        <v>240</v>
      </c>
      <c r="B172" s="528" t="s">
        <v>107</v>
      </c>
      <c r="C172" s="527" t="s">
        <v>91</v>
      </c>
      <c r="D172" s="529">
        <v>1.06</v>
      </c>
      <c r="E172" s="565"/>
      <c r="F172" s="566"/>
      <c r="G172" s="566"/>
      <c r="H172" s="566">
        <f t="shared" si="8"/>
        <v>0</v>
      </c>
      <c r="I172" s="565">
        <f t="shared" si="7"/>
        <v>0</v>
      </c>
    </row>
    <row r="173" spans="1:9" s="501" customFormat="1" ht="26.4" outlineLevel="2" x14ac:dyDescent="0.25">
      <c r="A173" s="558" t="s">
        <v>241</v>
      </c>
      <c r="B173" s="559" t="s">
        <v>93</v>
      </c>
      <c r="C173" s="532" t="s">
        <v>24</v>
      </c>
      <c r="D173" s="560">
        <v>1.0760000000000001</v>
      </c>
      <c r="E173" s="567"/>
      <c r="F173" s="567"/>
      <c r="G173" s="567">
        <f t="shared" si="6"/>
        <v>0</v>
      </c>
      <c r="H173" s="567"/>
      <c r="I173" s="568">
        <f t="shared" si="7"/>
        <v>0</v>
      </c>
    </row>
    <row r="174" spans="1:9" s="530" customFormat="1" ht="111" customHeight="1" outlineLevel="1" x14ac:dyDescent="0.25">
      <c r="A174" s="527" t="s">
        <v>242</v>
      </c>
      <c r="B174" s="528" t="s">
        <v>229</v>
      </c>
      <c r="C174" s="527" t="s">
        <v>230</v>
      </c>
      <c r="D174" s="529">
        <v>29</v>
      </c>
      <c r="E174" s="565"/>
      <c r="F174" s="566"/>
      <c r="G174" s="566"/>
      <c r="H174" s="566">
        <f t="shared" si="8"/>
        <v>0</v>
      </c>
      <c r="I174" s="565">
        <f t="shared" si="7"/>
        <v>0</v>
      </c>
    </row>
    <row r="175" spans="1:9" s="530" customFormat="1" ht="18.75" customHeight="1" outlineLevel="1" x14ac:dyDescent="0.25">
      <c r="A175" s="527" t="s">
        <v>243</v>
      </c>
      <c r="B175" s="528" t="s">
        <v>836</v>
      </c>
      <c r="C175" s="527" t="s">
        <v>24</v>
      </c>
      <c r="D175" s="529">
        <v>4.3</v>
      </c>
      <c r="E175" s="565"/>
      <c r="F175" s="566"/>
      <c r="G175" s="566"/>
      <c r="H175" s="566">
        <f t="shared" si="8"/>
        <v>0</v>
      </c>
      <c r="I175" s="565">
        <f t="shared" si="7"/>
        <v>0</v>
      </c>
    </row>
    <row r="176" spans="1:9" s="501" customFormat="1" outlineLevel="1" x14ac:dyDescent="0.25">
      <c r="A176" s="532" t="s">
        <v>244</v>
      </c>
      <c r="B176" s="533" t="s">
        <v>216</v>
      </c>
      <c r="C176" s="532" t="s">
        <v>24</v>
      </c>
      <c r="D176" s="534">
        <v>5.16</v>
      </c>
      <c r="E176" s="568"/>
      <c r="F176" s="567"/>
      <c r="G176" s="567">
        <f t="shared" si="6"/>
        <v>0</v>
      </c>
      <c r="H176" s="567"/>
      <c r="I176" s="568">
        <f t="shared" si="7"/>
        <v>0</v>
      </c>
    </row>
    <row r="177" spans="1:9" s="530" customFormat="1" outlineLevel="1" x14ac:dyDescent="0.25">
      <c r="A177" s="527" t="s">
        <v>245</v>
      </c>
      <c r="B177" s="528" t="s">
        <v>52</v>
      </c>
      <c r="C177" s="527" t="s">
        <v>24</v>
      </c>
      <c r="D177" s="529">
        <v>0.81599999999999995</v>
      </c>
      <c r="E177" s="565"/>
      <c r="F177" s="566"/>
      <c r="G177" s="566"/>
      <c r="H177" s="566">
        <f t="shared" si="8"/>
        <v>0</v>
      </c>
      <c r="I177" s="565">
        <f t="shared" si="7"/>
        <v>0</v>
      </c>
    </row>
    <row r="178" spans="1:9" s="501" customFormat="1" outlineLevel="2" x14ac:dyDescent="0.25">
      <c r="A178" s="558" t="s">
        <v>246</v>
      </c>
      <c r="B178" s="559" t="s">
        <v>93</v>
      </c>
      <c r="C178" s="532" t="s">
        <v>24</v>
      </c>
      <c r="D178" s="560">
        <v>0.83199999999999996</v>
      </c>
      <c r="E178" s="567"/>
      <c r="F178" s="567"/>
      <c r="G178" s="567">
        <f t="shared" si="6"/>
        <v>0</v>
      </c>
      <c r="H178" s="567"/>
      <c r="I178" s="568">
        <f t="shared" si="7"/>
        <v>0</v>
      </c>
    </row>
    <row r="179" spans="1:9" s="530" customFormat="1" outlineLevel="1" x14ac:dyDescent="0.25">
      <c r="A179" s="527" t="s">
        <v>247</v>
      </c>
      <c r="B179" s="528" t="s">
        <v>6</v>
      </c>
      <c r="C179" s="527" t="s">
        <v>7</v>
      </c>
      <c r="D179" s="529">
        <v>5.0299999999999997E-2</v>
      </c>
      <c r="E179" s="565"/>
      <c r="F179" s="566"/>
      <c r="G179" s="566"/>
      <c r="H179" s="566">
        <f t="shared" si="8"/>
        <v>0</v>
      </c>
      <c r="I179" s="565">
        <f t="shared" si="7"/>
        <v>0</v>
      </c>
    </row>
    <row r="180" spans="1:9" s="501" customFormat="1" ht="39.6" outlineLevel="1" x14ac:dyDescent="0.25">
      <c r="A180" s="532" t="s">
        <v>249</v>
      </c>
      <c r="B180" s="533" t="s">
        <v>109</v>
      </c>
      <c r="C180" s="532" t="s">
        <v>7</v>
      </c>
      <c r="D180" s="534">
        <v>0.1048</v>
      </c>
      <c r="E180" s="568"/>
      <c r="F180" s="567"/>
      <c r="G180" s="567">
        <f t="shared" si="6"/>
        <v>0</v>
      </c>
      <c r="H180" s="567"/>
      <c r="I180" s="568">
        <f t="shared" si="7"/>
        <v>0</v>
      </c>
    </row>
    <row r="181" spans="1:9" s="501" customFormat="1" ht="39.6" outlineLevel="1" x14ac:dyDescent="0.25">
      <c r="A181" s="532" t="s">
        <v>250</v>
      </c>
      <c r="B181" s="533" t="s">
        <v>95</v>
      </c>
      <c r="C181" s="532" t="s">
        <v>7</v>
      </c>
      <c r="D181" s="534">
        <v>1.0500000000000001E-2</v>
      </c>
      <c r="E181" s="568"/>
      <c r="F181" s="567"/>
      <c r="G181" s="567">
        <f t="shared" si="6"/>
        <v>0</v>
      </c>
      <c r="H181" s="567"/>
      <c r="I181" s="568">
        <f t="shared" si="7"/>
        <v>0</v>
      </c>
    </row>
    <row r="182" spans="1:9" s="537" customFormat="1" ht="13.8" outlineLevel="1" x14ac:dyDescent="0.3">
      <c r="A182" s="535"/>
      <c r="B182" s="536" t="s">
        <v>251</v>
      </c>
      <c r="C182" s="536"/>
      <c r="D182" s="535"/>
      <c r="E182" s="569"/>
      <c r="F182" s="569"/>
      <c r="G182" s="569">
        <f t="shared" si="6"/>
        <v>0</v>
      </c>
      <c r="H182" s="569">
        <f t="shared" si="8"/>
        <v>0</v>
      </c>
      <c r="I182" s="570">
        <f t="shared" si="7"/>
        <v>0</v>
      </c>
    </row>
    <row r="183" spans="1:9" s="530" customFormat="1" ht="52.8" outlineLevel="1" x14ac:dyDescent="0.25">
      <c r="A183" s="527" t="s">
        <v>252</v>
      </c>
      <c r="B183" s="528" t="s">
        <v>107</v>
      </c>
      <c r="C183" s="527" t="s">
        <v>91</v>
      </c>
      <c r="D183" s="529">
        <v>0.9</v>
      </c>
      <c r="E183" s="565"/>
      <c r="F183" s="566"/>
      <c r="G183" s="566"/>
      <c r="H183" s="566">
        <f t="shared" si="8"/>
        <v>0</v>
      </c>
      <c r="I183" s="565">
        <f t="shared" si="7"/>
        <v>0</v>
      </c>
    </row>
    <row r="184" spans="1:9" s="501" customFormat="1" ht="26.4" outlineLevel="2" x14ac:dyDescent="0.25">
      <c r="A184" s="558" t="s">
        <v>253</v>
      </c>
      <c r="B184" s="559" t="s">
        <v>93</v>
      </c>
      <c r="C184" s="532" t="s">
        <v>24</v>
      </c>
      <c r="D184" s="560">
        <v>0.91400000000000003</v>
      </c>
      <c r="E184" s="567"/>
      <c r="F184" s="567"/>
      <c r="G184" s="567">
        <f t="shared" si="6"/>
        <v>0</v>
      </c>
      <c r="H184" s="567"/>
      <c r="I184" s="568">
        <f t="shared" si="7"/>
        <v>0</v>
      </c>
    </row>
    <row r="185" spans="1:9" s="530" customFormat="1" ht="92.4" outlineLevel="1" x14ac:dyDescent="0.25">
      <c r="A185" s="527" t="s">
        <v>28</v>
      </c>
      <c r="B185" s="528" t="s">
        <v>229</v>
      </c>
      <c r="C185" s="527" t="s">
        <v>230</v>
      </c>
      <c r="D185" s="529">
        <v>22</v>
      </c>
      <c r="E185" s="565"/>
      <c r="F185" s="566"/>
      <c r="G185" s="566"/>
      <c r="H185" s="566">
        <f t="shared" si="8"/>
        <v>0</v>
      </c>
      <c r="I185" s="565">
        <f t="shared" si="7"/>
        <v>0</v>
      </c>
    </row>
    <row r="186" spans="1:9" s="530" customFormat="1" outlineLevel="1" x14ac:dyDescent="0.25">
      <c r="A186" s="527" t="s">
        <v>254</v>
      </c>
      <c r="B186" s="528" t="s">
        <v>836</v>
      </c>
      <c r="C186" s="527" t="s">
        <v>24</v>
      </c>
      <c r="D186" s="529">
        <v>4.08</v>
      </c>
      <c r="E186" s="565"/>
      <c r="F186" s="566"/>
      <c r="G186" s="566"/>
      <c r="H186" s="566">
        <f t="shared" si="8"/>
        <v>0</v>
      </c>
      <c r="I186" s="565">
        <f t="shared" si="7"/>
        <v>0</v>
      </c>
    </row>
    <row r="187" spans="1:9" s="501" customFormat="1" outlineLevel="1" x14ac:dyDescent="0.25">
      <c r="A187" s="532" t="s">
        <v>255</v>
      </c>
      <c r="B187" s="533" t="s">
        <v>216</v>
      </c>
      <c r="C187" s="532" t="s">
        <v>24</v>
      </c>
      <c r="D187" s="534">
        <v>4.3440000000000003</v>
      </c>
      <c r="E187" s="568"/>
      <c r="F187" s="567"/>
      <c r="G187" s="567">
        <f t="shared" si="6"/>
        <v>0</v>
      </c>
      <c r="H187" s="567"/>
      <c r="I187" s="568">
        <f t="shared" si="7"/>
        <v>0</v>
      </c>
    </row>
    <row r="188" spans="1:9" s="530" customFormat="1" outlineLevel="1" x14ac:dyDescent="0.25">
      <c r="A188" s="527" t="s">
        <v>256</v>
      </c>
      <c r="B188" s="528" t="s">
        <v>52</v>
      </c>
      <c r="C188" s="527" t="s">
        <v>24</v>
      </c>
      <c r="D188" s="529">
        <v>0.68799999999999994</v>
      </c>
      <c r="E188" s="565"/>
      <c r="F188" s="566"/>
      <c r="G188" s="566"/>
      <c r="H188" s="566">
        <f t="shared" si="8"/>
        <v>0</v>
      </c>
      <c r="I188" s="565">
        <f t="shared" si="7"/>
        <v>0</v>
      </c>
    </row>
    <row r="189" spans="1:9" s="501" customFormat="1" outlineLevel="2" x14ac:dyDescent="0.25">
      <c r="A189" s="558" t="s">
        <v>257</v>
      </c>
      <c r="B189" s="559" t="s">
        <v>93</v>
      </c>
      <c r="C189" s="532" t="s">
        <v>24</v>
      </c>
      <c r="D189" s="560">
        <v>0.70199999999999996</v>
      </c>
      <c r="E189" s="567"/>
      <c r="F189" s="567"/>
      <c r="G189" s="567">
        <f t="shared" si="6"/>
        <v>0</v>
      </c>
      <c r="H189" s="567"/>
      <c r="I189" s="568">
        <f t="shared" si="7"/>
        <v>0</v>
      </c>
    </row>
    <row r="190" spans="1:9" s="530" customFormat="1" outlineLevel="1" x14ac:dyDescent="0.25">
      <c r="A190" s="527" t="s">
        <v>258</v>
      </c>
      <c r="B190" s="528" t="s">
        <v>6</v>
      </c>
      <c r="C190" s="527" t="s">
        <v>7</v>
      </c>
      <c r="D190" s="529">
        <v>4.2000000000000003E-2</v>
      </c>
      <c r="E190" s="565"/>
      <c r="F190" s="566"/>
      <c r="G190" s="566"/>
      <c r="H190" s="566">
        <f t="shared" si="8"/>
        <v>0</v>
      </c>
      <c r="I190" s="565">
        <f t="shared" si="7"/>
        <v>0</v>
      </c>
    </row>
    <row r="191" spans="1:9" s="501" customFormat="1" ht="39.6" outlineLevel="1" x14ac:dyDescent="0.25">
      <c r="A191" s="532" t="s">
        <v>260</v>
      </c>
      <c r="B191" s="533" t="s">
        <v>109</v>
      </c>
      <c r="C191" s="532" t="s">
        <v>7</v>
      </c>
      <c r="D191" s="534">
        <v>0.1048</v>
      </c>
      <c r="E191" s="568"/>
      <c r="F191" s="567"/>
      <c r="G191" s="567">
        <f t="shared" si="6"/>
        <v>0</v>
      </c>
      <c r="H191" s="567"/>
      <c r="I191" s="568">
        <f t="shared" si="7"/>
        <v>0</v>
      </c>
    </row>
    <row r="192" spans="1:9" s="501" customFormat="1" ht="39.6" outlineLevel="1" x14ac:dyDescent="0.25">
      <c r="A192" s="532" t="s">
        <v>261</v>
      </c>
      <c r="B192" s="533" t="s">
        <v>95</v>
      </c>
      <c r="C192" s="532" t="s">
        <v>7</v>
      </c>
      <c r="D192" s="534">
        <v>1.0500000000000001E-2</v>
      </c>
      <c r="E192" s="568"/>
      <c r="F192" s="567"/>
      <c r="G192" s="567">
        <f t="shared" si="6"/>
        <v>0</v>
      </c>
      <c r="H192" s="567"/>
      <c r="I192" s="568">
        <f t="shared" si="7"/>
        <v>0</v>
      </c>
    </row>
    <row r="193" spans="1:9" s="530" customFormat="1" ht="39.6" outlineLevel="1" x14ac:dyDescent="0.25">
      <c r="A193" s="527" t="s">
        <v>262</v>
      </c>
      <c r="B193" s="528" t="s">
        <v>124</v>
      </c>
      <c r="C193" s="527" t="s">
        <v>23</v>
      </c>
      <c r="D193" s="529">
        <v>160.9</v>
      </c>
      <c r="E193" s="565"/>
      <c r="F193" s="567"/>
      <c r="G193" s="567"/>
      <c r="H193" s="566">
        <f t="shared" si="8"/>
        <v>0</v>
      </c>
      <c r="I193" s="565">
        <f t="shared" si="7"/>
        <v>0</v>
      </c>
    </row>
    <row r="194" spans="1:9" s="530" customFormat="1" outlineLevel="1" x14ac:dyDescent="0.25">
      <c r="A194" s="558" t="s">
        <v>263</v>
      </c>
      <c r="B194" s="559" t="s">
        <v>126</v>
      </c>
      <c r="C194" s="532" t="s">
        <v>14</v>
      </c>
      <c r="D194" s="560">
        <v>193.08</v>
      </c>
      <c r="E194" s="568"/>
      <c r="F194" s="567"/>
      <c r="G194" s="567">
        <f t="shared" si="6"/>
        <v>0</v>
      </c>
      <c r="H194" s="567"/>
      <c r="I194" s="565">
        <f t="shared" si="7"/>
        <v>0</v>
      </c>
    </row>
    <row r="195" spans="1:9" s="530" customFormat="1" outlineLevel="1" x14ac:dyDescent="0.25">
      <c r="A195" s="558" t="s">
        <v>264</v>
      </c>
      <c r="B195" s="559" t="s">
        <v>128</v>
      </c>
      <c r="C195" s="532" t="s">
        <v>7</v>
      </c>
      <c r="D195" s="560">
        <v>3.9E-2</v>
      </c>
      <c r="E195" s="568"/>
      <c r="F195" s="567"/>
      <c r="G195" s="567">
        <f t="shared" si="6"/>
        <v>0</v>
      </c>
      <c r="H195" s="567"/>
      <c r="I195" s="565">
        <f t="shared" si="7"/>
        <v>0</v>
      </c>
    </row>
    <row r="196" spans="1:9" s="530" customFormat="1" ht="26.4" outlineLevel="1" x14ac:dyDescent="0.25">
      <c r="A196" s="527" t="s">
        <v>265</v>
      </c>
      <c r="B196" s="528" t="s">
        <v>132</v>
      </c>
      <c r="C196" s="527" t="s">
        <v>23</v>
      </c>
      <c r="D196" s="529">
        <v>160.9</v>
      </c>
      <c r="E196" s="565"/>
      <c r="F196" s="567"/>
      <c r="G196" s="567"/>
      <c r="H196" s="567">
        <f t="shared" si="8"/>
        <v>0</v>
      </c>
      <c r="I196" s="565">
        <f t="shared" si="7"/>
        <v>0</v>
      </c>
    </row>
    <row r="197" spans="1:9" s="530" customFormat="1" ht="13.5" customHeight="1" outlineLevel="1" x14ac:dyDescent="0.25">
      <c r="A197" s="558" t="s">
        <v>266</v>
      </c>
      <c r="B197" s="559" t="s">
        <v>126</v>
      </c>
      <c r="C197" s="532" t="s">
        <v>14</v>
      </c>
      <c r="D197" s="560">
        <v>201.125</v>
      </c>
      <c r="E197" s="568"/>
      <c r="F197" s="567"/>
      <c r="G197" s="567">
        <f t="shared" si="6"/>
        <v>0</v>
      </c>
      <c r="H197" s="567"/>
      <c r="I197" s="565">
        <f t="shared" si="7"/>
        <v>0</v>
      </c>
    </row>
    <row r="198" spans="1:9" s="530" customFormat="1" ht="28.5" customHeight="1" outlineLevel="1" x14ac:dyDescent="0.25">
      <c r="A198" s="558"/>
      <c r="B198" s="528" t="s">
        <v>1094</v>
      </c>
      <c r="C198" s="527" t="s">
        <v>23</v>
      </c>
      <c r="D198" s="529">
        <v>160.9</v>
      </c>
      <c r="E198" s="565"/>
      <c r="F198" s="567"/>
      <c r="G198" s="567"/>
      <c r="H198" s="565">
        <f t="shared" si="8"/>
        <v>0</v>
      </c>
      <c r="I198" s="565">
        <f t="shared" si="7"/>
        <v>0</v>
      </c>
    </row>
    <row r="199" spans="1:9" s="530" customFormat="1" ht="25.5" customHeight="1" outlineLevel="1" x14ac:dyDescent="0.25">
      <c r="A199" s="558"/>
      <c r="B199" s="559" t="s">
        <v>81</v>
      </c>
      <c r="C199" s="532" t="s">
        <v>24</v>
      </c>
      <c r="D199" s="560">
        <v>16.411799999999999</v>
      </c>
      <c r="E199" s="568"/>
      <c r="F199" s="567"/>
      <c r="G199" s="567">
        <f t="shared" si="6"/>
        <v>0</v>
      </c>
      <c r="H199" s="567"/>
      <c r="I199" s="565">
        <f t="shared" si="7"/>
        <v>0</v>
      </c>
    </row>
    <row r="200" spans="1:9" s="530" customFormat="1" ht="39.6" outlineLevel="1" x14ac:dyDescent="0.25">
      <c r="A200" s="527" t="s">
        <v>267</v>
      </c>
      <c r="B200" s="528" t="s">
        <v>135</v>
      </c>
      <c r="C200" s="527" t="s">
        <v>23</v>
      </c>
      <c r="D200" s="529">
        <v>308.04000000000002</v>
      </c>
      <c r="E200" s="565"/>
      <c r="F200" s="567"/>
      <c r="G200" s="567"/>
      <c r="H200" s="567">
        <f t="shared" si="8"/>
        <v>0</v>
      </c>
      <c r="I200" s="565">
        <f t="shared" si="7"/>
        <v>0</v>
      </c>
    </row>
    <row r="201" spans="1:9" s="530" customFormat="1" outlineLevel="1" x14ac:dyDescent="0.25">
      <c r="A201" s="558" t="s">
        <v>268</v>
      </c>
      <c r="B201" s="559" t="s">
        <v>126</v>
      </c>
      <c r="C201" s="532" t="s">
        <v>14</v>
      </c>
      <c r="D201" s="560">
        <v>369.64800000000002</v>
      </c>
      <c r="E201" s="568"/>
      <c r="F201" s="567"/>
      <c r="G201" s="567">
        <f t="shared" si="6"/>
        <v>0</v>
      </c>
      <c r="H201" s="567"/>
      <c r="I201" s="565">
        <f t="shared" si="7"/>
        <v>0</v>
      </c>
    </row>
    <row r="202" spans="1:9" s="530" customFormat="1" outlineLevel="1" x14ac:dyDescent="0.25">
      <c r="A202" s="558" t="s">
        <v>269</v>
      </c>
      <c r="B202" s="559" t="s">
        <v>128</v>
      </c>
      <c r="C202" s="532" t="s">
        <v>7</v>
      </c>
      <c r="D202" s="560">
        <v>7.3999999999999996E-2</v>
      </c>
      <c r="E202" s="568"/>
      <c r="F202" s="567"/>
      <c r="G202" s="567">
        <f t="shared" si="6"/>
        <v>0</v>
      </c>
      <c r="H202" s="567"/>
      <c r="I202" s="565">
        <f t="shared" si="7"/>
        <v>0</v>
      </c>
    </row>
    <row r="203" spans="1:9" s="530" customFormat="1" ht="26.4" outlineLevel="1" x14ac:dyDescent="0.25">
      <c r="A203" s="527" t="s">
        <v>270</v>
      </c>
      <c r="B203" s="528" t="s">
        <v>132</v>
      </c>
      <c r="C203" s="527" t="s">
        <v>23</v>
      </c>
      <c r="D203" s="529">
        <v>308.04000000000002</v>
      </c>
      <c r="E203" s="565"/>
      <c r="F203" s="567"/>
      <c r="G203" s="567"/>
      <c r="H203" s="567">
        <f t="shared" si="8"/>
        <v>0</v>
      </c>
      <c r="I203" s="565">
        <f t="shared" si="7"/>
        <v>0</v>
      </c>
    </row>
    <row r="204" spans="1:9" s="530" customFormat="1" outlineLevel="1" x14ac:dyDescent="0.25">
      <c r="A204" s="558" t="s">
        <v>271</v>
      </c>
      <c r="B204" s="559" t="s">
        <v>126</v>
      </c>
      <c r="C204" s="532" t="s">
        <v>14</v>
      </c>
      <c r="D204" s="560">
        <v>385.05</v>
      </c>
      <c r="E204" s="568"/>
      <c r="F204" s="567"/>
      <c r="G204" s="567">
        <f t="shared" si="6"/>
        <v>0</v>
      </c>
      <c r="H204" s="567"/>
      <c r="I204" s="565">
        <f t="shared" si="7"/>
        <v>0</v>
      </c>
    </row>
    <row r="205" spans="1:9" s="530" customFormat="1" ht="66" outlineLevel="1" x14ac:dyDescent="0.25">
      <c r="A205" s="527" t="s">
        <v>272</v>
      </c>
      <c r="B205" s="528" t="s">
        <v>140</v>
      </c>
      <c r="C205" s="527" t="s">
        <v>141</v>
      </c>
      <c r="D205" s="529">
        <v>308.04000000000002</v>
      </c>
      <c r="E205" s="565"/>
      <c r="F205" s="567"/>
      <c r="G205" s="567"/>
      <c r="H205" s="567">
        <f t="shared" si="8"/>
        <v>0</v>
      </c>
      <c r="I205" s="565">
        <f t="shared" si="7"/>
        <v>0</v>
      </c>
    </row>
    <row r="206" spans="1:9" s="530" customFormat="1" outlineLevel="1" x14ac:dyDescent="0.25">
      <c r="A206" s="527" t="s">
        <v>273</v>
      </c>
      <c r="B206" s="528" t="s">
        <v>143</v>
      </c>
      <c r="C206" s="527" t="s">
        <v>14</v>
      </c>
      <c r="D206" s="529">
        <f>D205</f>
        <v>308.04000000000002</v>
      </c>
      <c r="E206" s="565"/>
      <c r="F206" s="566"/>
      <c r="G206" s="566">
        <f t="shared" si="6"/>
        <v>0</v>
      </c>
      <c r="H206" s="566"/>
      <c r="I206" s="565">
        <f t="shared" si="7"/>
        <v>0</v>
      </c>
    </row>
    <row r="207" spans="1:9" s="530" customFormat="1" outlineLevel="1" x14ac:dyDescent="0.25">
      <c r="A207" s="527" t="s">
        <v>274</v>
      </c>
      <c r="B207" s="528" t="s">
        <v>145</v>
      </c>
      <c r="C207" s="527" t="s">
        <v>4</v>
      </c>
      <c r="D207" s="529">
        <v>53.3</v>
      </c>
      <c r="E207" s="565"/>
      <c r="F207" s="567"/>
      <c r="G207" s="567"/>
      <c r="H207" s="567">
        <f t="shared" si="8"/>
        <v>0</v>
      </c>
      <c r="I207" s="565">
        <f t="shared" si="7"/>
        <v>0</v>
      </c>
    </row>
    <row r="208" spans="1:9" s="530" customFormat="1" outlineLevel="1" x14ac:dyDescent="0.25">
      <c r="A208" s="527" t="s">
        <v>275</v>
      </c>
      <c r="B208" s="528" t="s">
        <v>147</v>
      </c>
      <c r="C208" s="527" t="s">
        <v>148</v>
      </c>
      <c r="D208" s="529">
        <v>53.3</v>
      </c>
      <c r="E208" s="565"/>
      <c r="F208" s="566"/>
      <c r="G208" s="566">
        <f t="shared" si="6"/>
        <v>0</v>
      </c>
      <c r="H208" s="566"/>
      <c r="I208" s="565">
        <f t="shared" si="7"/>
        <v>0</v>
      </c>
    </row>
    <row r="209" spans="1:9" s="537" customFormat="1" ht="13.8" outlineLevel="1" x14ac:dyDescent="0.3">
      <c r="A209" s="535"/>
      <c r="B209" s="536" t="s">
        <v>86</v>
      </c>
      <c r="C209" s="536"/>
      <c r="D209" s="535"/>
      <c r="E209" s="569"/>
      <c r="F209" s="569"/>
      <c r="G209" s="569"/>
      <c r="H209" s="569"/>
      <c r="I209" s="570"/>
    </row>
    <row r="210" spans="1:9" s="530" customFormat="1" ht="26.4" outlineLevel="1" x14ac:dyDescent="0.25">
      <c r="A210" s="527" t="s">
        <v>276</v>
      </c>
      <c r="B210" s="528" t="s">
        <v>87</v>
      </c>
      <c r="C210" s="527" t="s">
        <v>88</v>
      </c>
      <c r="D210" s="529">
        <v>16.2</v>
      </c>
      <c r="E210" s="565"/>
      <c r="F210" s="566"/>
      <c r="G210" s="566"/>
      <c r="H210" s="566">
        <f t="shared" si="8"/>
        <v>0</v>
      </c>
      <c r="I210" s="565">
        <f t="shared" si="7"/>
        <v>0</v>
      </c>
    </row>
    <row r="211" spans="1:9" s="501" customFormat="1" outlineLevel="2" x14ac:dyDescent="0.25">
      <c r="A211" s="558" t="s">
        <v>277</v>
      </c>
      <c r="B211" s="559" t="s">
        <v>81</v>
      </c>
      <c r="C211" s="532" t="s">
        <v>24</v>
      </c>
      <c r="D211" s="560">
        <v>16.524000000000001</v>
      </c>
      <c r="E211" s="567"/>
      <c r="F211" s="567"/>
      <c r="G211" s="567">
        <f t="shared" si="6"/>
        <v>0</v>
      </c>
      <c r="H211" s="567"/>
      <c r="I211" s="568">
        <f t="shared" si="7"/>
        <v>0</v>
      </c>
    </row>
    <row r="212" spans="1:9" s="530" customFormat="1" ht="52.8" outlineLevel="1" x14ac:dyDescent="0.25">
      <c r="A212" s="527" t="s">
        <v>278</v>
      </c>
      <c r="B212" s="528" t="s">
        <v>90</v>
      </c>
      <c r="C212" s="527" t="s">
        <v>91</v>
      </c>
      <c r="D212" s="529">
        <v>61.6</v>
      </c>
      <c r="E212" s="565"/>
      <c r="F212" s="566"/>
      <c r="G212" s="566"/>
      <c r="H212" s="566">
        <f t="shared" ref="H212:H272" si="9">D212*F212</f>
        <v>0</v>
      </c>
      <c r="I212" s="565">
        <f t="shared" ref="I212:I275" si="10">G212+H212</f>
        <v>0</v>
      </c>
    </row>
    <row r="213" spans="1:9" s="501" customFormat="1" ht="26.4" outlineLevel="2" x14ac:dyDescent="0.25">
      <c r="A213" s="558" t="s">
        <v>279</v>
      </c>
      <c r="B213" s="559" t="s">
        <v>93</v>
      </c>
      <c r="C213" s="532" t="s">
        <v>24</v>
      </c>
      <c r="D213" s="560">
        <v>62.524000000000001</v>
      </c>
      <c r="E213" s="567"/>
      <c r="F213" s="567"/>
      <c r="G213" s="567">
        <f t="shared" ref="G213:G275" si="11">D213*E213</f>
        <v>0</v>
      </c>
      <c r="H213" s="567"/>
      <c r="I213" s="568">
        <f t="shared" si="10"/>
        <v>0</v>
      </c>
    </row>
    <row r="214" spans="1:9" s="501" customFormat="1" ht="39.6" outlineLevel="1" x14ac:dyDescent="0.25">
      <c r="A214" s="532" t="s">
        <v>280</v>
      </c>
      <c r="B214" s="533" t="s">
        <v>95</v>
      </c>
      <c r="C214" s="532" t="s">
        <v>7</v>
      </c>
      <c r="D214" s="534">
        <v>3.0085000000000002</v>
      </c>
      <c r="E214" s="568"/>
      <c r="F214" s="567"/>
      <c r="G214" s="567">
        <f t="shared" si="11"/>
        <v>0</v>
      </c>
      <c r="H214" s="567"/>
      <c r="I214" s="568">
        <f t="shared" si="10"/>
        <v>0</v>
      </c>
    </row>
    <row r="215" spans="1:9" s="501" customFormat="1" ht="39.6" outlineLevel="1" x14ac:dyDescent="0.25">
      <c r="A215" s="532" t="s">
        <v>281</v>
      </c>
      <c r="B215" s="533" t="s">
        <v>96</v>
      </c>
      <c r="C215" s="532" t="s">
        <v>7</v>
      </c>
      <c r="D215" s="534">
        <v>5.3100000000000001E-2</v>
      </c>
      <c r="E215" s="568"/>
      <c r="F215" s="567"/>
      <c r="G215" s="567">
        <f t="shared" si="11"/>
        <v>0</v>
      </c>
      <c r="H215" s="567"/>
      <c r="I215" s="568">
        <f t="shared" si="10"/>
        <v>0</v>
      </c>
    </row>
    <row r="216" spans="1:9" s="501" customFormat="1" ht="39.6" outlineLevel="1" x14ac:dyDescent="0.25">
      <c r="A216" s="532" t="s">
        <v>282</v>
      </c>
      <c r="B216" s="533" t="s">
        <v>97</v>
      </c>
      <c r="C216" s="532" t="s">
        <v>7</v>
      </c>
      <c r="D216" s="534">
        <v>0.99939999999999996</v>
      </c>
      <c r="E216" s="568"/>
      <c r="F216" s="567"/>
      <c r="G216" s="567">
        <f t="shared" si="11"/>
        <v>0</v>
      </c>
      <c r="H216" s="567"/>
      <c r="I216" s="568">
        <f t="shared" si="10"/>
        <v>0</v>
      </c>
    </row>
    <row r="217" spans="1:9" s="501" customFormat="1" ht="39.6" outlineLevel="1" x14ac:dyDescent="0.25">
      <c r="A217" s="532" t="s">
        <v>283</v>
      </c>
      <c r="B217" s="533" t="s">
        <v>98</v>
      </c>
      <c r="C217" s="532" t="s">
        <v>7</v>
      </c>
      <c r="D217" s="534">
        <v>0.20039999999999999</v>
      </c>
      <c r="E217" s="568"/>
      <c r="F217" s="567"/>
      <c r="G217" s="567">
        <f t="shared" si="11"/>
        <v>0</v>
      </c>
      <c r="H217" s="567"/>
      <c r="I217" s="568">
        <f t="shared" si="10"/>
        <v>0</v>
      </c>
    </row>
    <row r="218" spans="1:9" s="537" customFormat="1" ht="13.8" outlineLevel="1" x14ac:dyDescent="0.3">
      <c r="A218" s="535"/>
      <c r="B218" s="536" t="s">
        <v>99</v>
      </c>
      <c r="C218" s="536"/>
      <c r="D218" s="535"/>
      <c r="E218" s="569"/>
      <c r="F218" s="569"/>
      <c r="G218" s="569"/>
      <c r="H218" s="569"/>
      <c r="I218" s="570"/>
    </row>
    <row r="219" spans="1:9" s="530" customFormat="1" ht="52.8" outlineLevel="1" x14ac:dyDescent="0.25">
      <c r="A219" s="527" t="s">
        <v>284</v>
      </c>
      <c r="B219" s="528" t="s">
        <v>100</v>
      </c>
      <c r="C219" s="527" t="s">
        <v>101</v>
      </c>
      <c r="D219" s="529">
        <v>1.98</v>
      </c>
      <c r="E219" s="565"/>
      <c r="F219" s="566"/>
      <c r="G219" s="566"/>
      <c r="H219" s="566">
        <f t="shared" si="9"/>
        <v>0</v>
      </c>
      <c r="I219" s="565">
        <f t="shared" si="10"/>
        <v>0</v>
      </c>
    </row>
    <row r="220" spans="1:9" s="501" customFormat="1" outlineLevel="2" x14ac:dyDescent="0.25">
      <c r="A220" s="558" t="s">
        <v>285</v>
      </c>
      <c r="B220" s="559" t="s">
        <v>102</v>
      </c>
      <c r="C220" s="532" t="s">
        <v>24</v>
      </c>
      <c r="D220" s="560">
        <v>2.0099999999999998</v>
      </c>
      <c r="E220" s="567"/>
      <c r="F220" s="567"/>
      <c r="G220" s="567">
        <f t="shared" si="11"/>
        <v>0</v>
      </c>
      <c r="H220" s="567"/>
      <c r="I220" s="568">
        <f t="shared" si="10"/>
        <v>0</v>
      </c>
    </row>
    <row r="221" spans="1:9" s="501" customFormat="1" ht="39.6" outlineLevel="1" x14ac:dyDescent="0.25">
      <c r="A221" s="532" t="s">
        <v>286</v>
      </c>
      <c r="B221" s="533" t="s">
        <v>103</v>
      </c>
      <c r="C221" s="532" t="s">
        <v>7</v>
      </c>
      <c r="D221" s="534">
        <v>0.14560000000000001</v>
      </c>
      <c r="E221" s="568"/>
      <c r="F221" s="567"/>
      <c r="G221" s="567">
        <f t="shared" si="11"/>
        <v>0</v>
      </c>
      <c r="H221" s="567"/>
      <c r="I221" s="568">
        <f t="shared" si="10"/>
        <v>0</v>
      </c>
    </row>
    <row r="222" spans="1:9" s="501" customFormat="1" ht="39.6" outlineLevel="1" x14ac:dyDescent="0.25">
      <c r="A222" s="532" t="s">
        <v>287</v>
      </c>
      <c r="B222" s="533" t="s">
        <v>104</v>
      </c>
      <c r="C222" s="532" t="s">
        <v>7</v>
      </c>
      <c r="D222" s="534">
        <v>6.7199999999999996E-2</v>
      </c>
      <c r="E222" s="568"/>
      <c r="F222" s="567"/>
      <c r="G222" s="567">
        <f t="shared" si="11"/>
        <v>0</v>
      </c>
      <c r="H222" s="567"/>
      <c r="I222" s="568">
        <f t="shared" si="10"/>
        <v>0</v>
      </c>
    </row>
    <row r="223" spans="1:9" s="530" customFormat="1" outlineLevel="1" x14ac:dyDescent="0.25">
      <c r="A223" s="527" t="s">
        <v>288</v>
      </c>
      <c r="B223" s="528" t="s">
        <v>105</v>
      </c>
      <c r="C223" s="527" t="s">
        <v>7</v>
      </c>
      <c r="D223" s="529">
        <v>0.1608</v>
      </c>
      <c r="E223" s="565"/>
      <c r="F223" s="566"/>
      <c r="G223" s="566"/>
      <c r="H223" s="566">
        <f t="shared" si="9"/>
        <v>0</v>
      </c>
      <c r="I223" s="565">
        <f t="shared" si="10"/>
        <v>0</v>
      </c>
    </row>
    <row r="224" spans="1:9" s="501" customFormat="1" outlineLevel="1" x14ac:dyDescent="0.25">
      <c r="A224" s="532" t="s">
        <v>289</v>
      </c>
      <c r="B224" s="533" t="s">
        <v>106</v>
      </c>
      <c r="C224" s="532" t="s">
        <v>9</v>
      </c>
      <c r="D224" s="534">
        <v>0.1608</v>
      </c>
      <c r="E224" s="568"/>
      <c r="F224" s="567"/>
      <c r="G224" s="567">
        <f t="shared" si="11"/>
        <v>0</v>
      </c>
      <c r="H224" s="567"/>
      <c r="I224" s="568">
        <f t="shared" si="10"/>
        <v>0</v>
      </c>
    </row>
    <row r="225" spans="1:9" s="537" customFormat="1" ht="26.25" customHeight="1" outlineLevel="1" x14ac:dyDescent="0.3">
      <c r="A225" s="535"/>
      <c r="B225" s="536" t="s">
        <v>71</v>
      </c>
      <c r="C225" s="536"/>
      <c r="D225" s="535"/>
      <c r="E225" s="569"/>
      <c r="F225" s="569"/>
      <c r="G225" s="569"/>
      <c r="H225" s="569"/>
      <c r="I225" s="570"/>
    </row>
    <row r="226" spans="1:9" s="530" customFormat="1" ht="52.8" outlineLevel="1" x14ac:dyDescent="0.25">
      <c r="A226" s="527" t="s">
        <v>290</v>
      </c>
      <c r="B226" s="528" t="s">
        <v>107</v>
      </c>
      <c r="C226" s="527" t="s">
        <v>91</v>
      </c>
      <c r="D226" s="529">
        <v>71.3</v>
      </c>
      <c r="E226" s="565"/>
      <c r="F226" s="566"/>
      <c r="G226" s="566"/>
      <c r="H226" s="566">
        <f t="shared" si="9"/>
        <v>0</v>
      </c>
      <c r="I226" s="565">
        <f t="shared" si="10"/>
        <v>0</v>
      </c>
    </row>
    <row r="227" spans="1:9" s="501" customFormat="1" ht="26.4" outlineLevel="2" x14ac:dyDescent="0.25">
      <c r="A227" s="558" t="s">
        <v>291</v>
      </c>
      <c r="B227" s="559" t="s">
        <v>93</v>
      </c>
      <c r="C227" s="532" t="s">
        <v>24</v>
      </c>
      <c r="D227" s="560">
        <v>72.37</v>
      </c>
      <c r="E227" s="567"/>
      <c r="F227" s="567"/>
      <c r="G227" s="567">
        <f t="shared" si="11"/>
        <v>0</v>
      </c>
      <c r="H227" s="567"/>
      <c r="I227" s="568">
        <f t="shared" si="10"/>
        <v>0</v>
      </c>
    </row>
    <row r="228" spans="1:9" s="501" customFormat="1" ht="39.6" outlineLevel="1" x14ac:dyDescent="0.25">
      <c r="A228" s="532" t="s">
        <v>292</v>
      </c>
      <c r="B228" s="533" t="s">
        <v>95</v>
      </c>
      <c r="C228" s="532" t="s">
        <v>7</v>
      </c>
      <c r="D228" s="534">
        <v>1.8994</v>
      </c>
      <c r="E228" s="568"/>
      <c r="F228" s="567"/>
      <c r="G228" s="567">
        <f t="shared" si="11"/>
        <v>0</v>
      </c>
      <c r="H228" s="567"/>
      <c r="I228" s="568">
        <f t="shared" si="10"/>
        <v>0</v>
      </c>
    </row>
    <row r="229" spans="1:9" s="501" customFormat="1" ht="39.6" outlineLevel="1" x14ac:dyDescent="0.25">
      <c r="A229" s="532" t="s">
        <v>262</v>
      </c>
      <c r="B229" s="533" t="s">
        <v>109</v>
      </c>
      <c r="C229" s="532" t="s">
        <v>7</v>
      </c>
      <c r="D229" s="534">
        <v>1.1548</v>
      </c>
      <c r="E229" s="568"/>
      <c r="F229" s="567"/>
      <c r="G229" s="567">
        <f t="shared" si="11"/>
        <v>0</v>
      </c>
      <c r="H229" s="567"/>
      <c r="I229" s="568">
        <f t="shared" si="10"/>
        <v>0</v>
      </c>
    </row>
    <row r="230" spans="1:9" s="501" customFormat="1" ht="39.6" outlineLevel="1" x14ac:dyDescent="0.25">
      <c r="A230" s="532" t="s">
        <v>265</v>
      </c>
      <c r="B230" s="533" t="s">
        <v>96</v>
      </c>
      <c r="C230" s="532" t="s">
        <v>7</v>
      </c>
      <c r="D230" s="534">
        <v>0.1176</v>
      </c>
      <c r="E230" s="568"/>
      <c r="F230" s="567"/>
      <c r="G230" s="567">
        <f t="shared" si="11"/>
        <v>0</v>
      </c>
      <c r="H230" s="567"/>
      <c r="I230" s="568">
        <f t="shared" si="10"/>
        <v>0</v>
      </c>
    </row>
    <row r="231" spans="1:9" s="537" customFormat="1" ht="13.8" outlineLevel="1" x14ac:dyDescent="0.3">
      <c r="A231" s="535"/>
      <c r="B231" s="536" t="s">
        <v>112</v>
      </c>
      <c r="C231" s="536"/>
      <c r="D231" s="535"/>
      <c r="E231" s="569"/>
      <c r="F231" s="569"/>
      <c r="G231" s="569"/>
      <c r="H231" s="569"/>
      <c r="I231" s="570"/>
    </row>
    <row r="232" spans="1:9" s="530" customFormat="1" ht="52.8" outlineLevel="1" x14ac:dyDescent="0.25">
      <c r="A232" s="527" t="s">
        <v>267</v>
      </c>
      <c r="B232" s="528" t="s">
        <v>114</v>
      </c>
      <c r="C232" s="527" t="s">
        <v>91</v>
      </c>
      <c r="D232" s="529">
        <v>36.9</v>
      </c>
      <c r="E232" s="565"/>
      <c r="F232" s="566"/>
      <c r="G232" s="566"/>
      <c r="H232" s="566">
        <f t="shared" si="9"/>
        <v>0</v>
      </c>
      <c r="I232" s="565">
        <f t="shared" si="10"/>
        <v>0</v>
      </c>
    </row>
    <row r="233" spans="1:9" s="501" customFormat="1" ht="26.4" outlineLevel="2" x14ac:dyDescent="0.25">
      <c r="A233" s="558" t="s">
        <v>293</v>
      </c>
      <c r="B233" s="559" t="s">
        <v>102</v>
      </c>
      <c r="C233" s="532" t="s">
        <v>24</v>
      </c>
      <c r="D233" s="560">
        <v>37.454000000000001</v>
      </c>
      <c r="E233" s="567"/>
      <c r="F233" s="567"/>
      <c r="G233" s="567">
        <f t="shared" si="11"/>
        <v>0</v>
      </c>
      <c r="H233" s="567"/>
      <c r="I233" s="568">
        <f t="shared" si="10"/>
        <v>0</v>
      </c>
    </row>
    <row r="234" spans="1:9" s="501" customFormat="1" ht="39.6" outlineLevel="1" x14ac:dyDescent="0.25">
      <c r="A234" s="532" t="s">
        <v>272</v>
      </c>
      <c r="B234" s="533" t="s">
        <v>95</v>
      </c>
      <c r="C234" s="532" t="s">
        <v>7</v>
      </c>
      <c r="D234" s="534">
        <v>3.2625000000000002</v>
      </c>
      <c r="E234" s="568"/>
      <c r="F234" s="567"/>
      <c r="G234" s="567">
        <f t="shared" si="11"/>
        <v>0</v>
      </c>
      <c r="H234" s="567"/>
      <c r="I234" s="568">
        <f t="shared" si="10"/>
        <v>0</v>
      </c>
    </row>
    <row r="235" spans="1:9" s="501" customFormat="1" ht="39.6" outlineLevel="1" x14ac:dyDescent="0.25">
      <c r="A235" s="532" t="s">
        <v>273</v>
      </c>
      <c r="B235" s="533" t="s">
        <v>96</v>
      </c>
      <c r="C235" s="532" t="s">
        <v>7</v>
      </c>
      <c r="D235" s="534">
        <v>0.15190000000000001</v>
      </c>
      <c r="E235" s="568"/>
      <c r="F235" s="567"/>
      <c r="G235" s="567">
        <f t="shared" si="11"/>
        <v>0</v>
      </c>
      <c r="H235" s="567"/>
      <c r="I235" s="568">
        <f t="shared" si="10"/>
        <v>0</v>
      </c>
    </row>
    <row r="236" spans="1:9" s="501" customFormat="1" ht="39.6" outlineLevel="1" x14ac:dyDescent="0.25">
      <c r="A236" s="532" t="s">
        <v>274</v>
      </c>
      <c r="B236" s="533" t="s">
        <v>120</v>
      </c>
      <c r="C236" s="532" t="s">
        <v>7</v>
      </c>
      <c r="D236" s="534">
        <v>0.51490000000000002</v>
      </c>
      <c r="E236" s="568"/>
      <c r="F236" s="567"/>
      <c r="G236" s="567">
        <f t="shared" si="11"/>
        <v>0</v>
      </c>
      <c r="H236" s="567"/>
      <c r="I236" s="568">
        <f t="shared" si="10"/>
        <v>0</v>
      </c>
    </row>
    <row r="237" spans="1:9" s="501" customFormat="1" ht="39.6" outlineLevel="1" x14ac:dyDescent="0.25">
      <c r="A237" s="532" t="s">
        <v>275</v>
      </c>
      <c r="B237" s="533" t="s">
        <v>97</v>
      </c>
      <c r="C237" s="532" t="s">
        <v>7</v>
      </c>
      <c r="D237" s="534">
        <v>0.89629999999999999</v>
      </c>
      <c r="E237" s="568"/>
      <c r="F237" s="567"/>
      <c r="G237" s="567">
        <f t="shared" si="11"/>
        <v>0</v>
      </c>
      <c r="H237" s="567"/>
      <c r="I237" s="568">
        <f t="shared" si="10"/>
        <v>0</v>
      </c>
    </row>
    <row r="238" spans="1:9" s="501" customFormat="1" ht="39.6" outlineLevel="1" x14ac:dyDescent="0.25">
      <c r="A238" s="532" t="s">
        <v>294</v>
      </c>
      <c r="B238" s="533" t="s">
        <v>104</v>
      </c>
      <c r="C238" s="532" t="s">
        <v>7</v>
      </c>
      <c r="D238" s="534">
        <v>0.22120000000000001</v>
      </c>
      <c r="E238" s="568"/>
      <c r="F238" s="567"/>
      <c r="G238" s="567">
        <f t="shared" si="11"/>
        <v>0</v>
      </c>
      <c r="H238" s="567"/>
      <c r="I238" s="568">
        <f t="shared" si="10"/>
        <v>0</v>
      </c>
    </row>
    <row r="239" spans="1:9" s="530" customFormat="1" ht="39.6" outlineLevel="1" x14ac:dyDescent="0.25">
      <c r="A239" s="527" t="s">
        <v>295</v>
      </c>
      <c r="B239" s="528" t="s">
        <v>124</v>
      </c>
      <c r="C239" s="527" t="s">
        <v>23</v>
      </c>
      <c r="D239" s="529">
        <v>1.54</v>
      </c>
      <c r="E239" s="565"/>
      <c r="F239" s="566"/>
      <c r="G239" s="566"/>
      <c r="H239" s="566">
        <f t="shared" si="9"/>
        <v>0</v>
      </c>
      <c r="I239" s="565">
        <f t="shared" si="10"/>
        <v>0</v>
      </c>
    </row>
    <row r="240" spans="1:9" s="530" customFormat="1" outlineLevel="1" x14ac:dyDescent="0.25">
      <c r="A240" s="558" t="s">
        <v>296</v>
      </c>
      <c r="B240" s="559" t="s">
        <v>126</v>
      </c>
      <c r="C240" s="532" t="s">
        <v>14</v>
      </c>
      <c r="D240" s="560">
        <v>184.8</v>
      </c>
      <c r="E240" s="568"/>
      <c r="F240" s="567"/>
      <c r="G240" s="567">
        <f t="shared" si="11"/>
        <v>0</v>
      </c>
      <c r="H240" s="567"/>
      <c r="I240" s="565">
        <f t="shared" si="10"/>
        <v>0</v>
      </c>
    </row>
    <row r="241" spans="1:9" s="530" customFormat="1" outlineLevel="1" x14ac:dyDescent="0.25">
      <c r="A241" s="558" t="s">
        <v>297</v>
      </c>
      <c r="B241" s="559" t="s">
        <v>128</v>
      </c>
      <c r="C241" s="532" t="s">
        <v>7</v>
      </c>
      <c r="D241" s="560">
        <v>3.6999999999999998E-2</v>
      </c>
      <c r="E241" s="568"/>
      <c r="F241" s="567"/>
      <c r="G241" s="567">
        <f t="shared" si="11"/>
        <v>0</v>
      </c>
      <c r="H241" s="567"/>
      <c r="I241" s="565">
        <f t="shared" si="10"/>
        <v>0</v>
      </c>
    </row>
    <row r="242" spans="1:9" s="530" customFormat="1" ht="26.4" outlineLevel="1" x14ac:dyDescent="0.25">
      <c r="A242" s="527" t="s">
        <v>298</v>
      </c>
      <c r="B242" s="528" t="s">
        <v>132</v>
      </c>
      <c r="C242" s="527" t="s">
        <v>23</v>
      </c>
      <c r="D242" s="529">
        <v>154</v>
      </c>
      <c r="E242" s="565"/>
      <c r="F242" s="567"/>
      <c r="G242" s="567"/>
      <c r="H242" s="567">
        <f t="shared" si="9"/>
        <v>0</v>
      </c>
      <c r="I242" s="565">
        <f t="shared" si="10"/>
        <v>0</v>
      </c>
    </row>
    <row r="243" spans="1:9" s="530" customFormat="1" outlineLevel="1" x14ac:dyDescent="0.25">
      <c r="A243" s="558" t="s">
        <v>299</v>
      </c>
      <c r="B243" s="559" t="s">
        <v>126</v>
      </c>
      <c r="C243" s="532" t="s">
        <v>14</v>
      </c>
      <c r="D243" s="560">
        <v>192.5</v>
      </c>
      <c r="E243" s="568"/>
      <c r="F243" s="567"/>
      <c r="G243" s="567">
        <f t="shared" si="11"/>
        <v>0</v>
      </c>
      <c r="H243" s="567"/>
      <c r="I243" s="565">
        <f t="shared" si="10"/>
        <v>0</v>
      </c>
    </row>
    <row r="244" spans="1:9" s="530" customFormat="1" outlineLevel="1" x14ac:dyDescent="0.25">
      <c r="A244" s="558"/>
      <c r="B244" s="528" t="s">
        <v>1094</v>
      </c>
      <c r="C244" s="527" t="s">
        <v>23</v>
      </c>
      <c r="D244" s="529">
        <f>D242</f>
        <v>154</v>
      </c>
      <c r="E244" s="565"/>
      <c r="F244" s="567"/>
      <c r="G244" s="567"/>
      <c r="H244" s="565">
        <f t="shared" si="9"/>
        <v>0</v>
      </c>
      <c r="I244" s="565">
        <f t="shared" si="10"/>
        <v>0</v>
      </c>
    </row>
    <row r="245" spans="1:9" s="530" customFormat="1" outlineLevel="1" x14ac:dyDescent="0.25">
      <c r="A245" s="558"/>
      <c r="B245" s="559" t="s">
        <v>81</v>
      </c>
      <c r="C245" s="532" t="s">
        <v>24</v>
      </c>
      <c r="D245" s="560">
        <v>15.754</v>
      </c>
      <c r="E245" s="568"/>
      <c r="F245" s="567"/>
      <c r="G245" s="567">
        <f t="shared" si="11"/>
        <v>0</v>
      </c>
      <c r="H245" s="567"/>
      <c r="I245" s="565">
        <f t="shared" si="10"/>
        <v>0</v>
      </c>
    </row>
    <row r="246" spans="1:9" s="530" customFormat="1" ht="39.6" outlineLevel="1" x14ac:dyDescent="0.25">
      <c r="A246" s="527" t="s">
        <v>300</v>
      </c>
      <c r="B246" s="528" t="s">
        <v>135</v>
      </c>
      <c r="C246" s="527" t="s">
        <v>23</v>
      </c>
      <c r="D246" s="529">
        <v>332.6</v>
      </c>
      <c r="E246" s="565"/>
      <c r="F246" s="567"/>
      <c r="G246" s="567"/>
      <c r="H246" s="567">
        <f t="shared" si="9"/>
        <v>0</v>
      </c>
      <c r="I246" s="565">
        <f t="shared" si="10"/>
        <v>0</v>
      </c>
    </row>
    <row r="247" spans="1:9" s="530" customFormat="1" outlineLevel="1" x14ac:dyDescent="0.25">
      <c r="A247" s="558" t="s">
        <v>301</v>
      </c>
      <c r="B247" s="559" t="s">
        <v>126</v>
      </c>
      <c r="C247" s="532" t="s">
        <v>14</v>
      </c>
      <c r="D247" s="560">
        <v>399.12</v>
      </c>
      <c r="E247" s="568"/>
      <c r="F247" s="567"/>
      <c r="G247" s="567">
        <f t="shared" si="11"/>
        <v>0</v>
      </c>
      <c r="H247" s="567"/>
      <c r="I247" s="565">
        <f t="shared" si="10"/>
        <v>0</v>
      </c>
    </row>
    <row r="248" spans="1:9" s="530" customFormat="1" outlineLevel="1" x14ac:dyDescent="0.25">
      <c r="A248" s="558" t="s">
        <v>302</v>
      </c>
      <c r="B248" s="559" t="s">
        <v>128</v>
      </c>
      <c r="C248" s="532" t="s">
        <v>7</v>
      </c>
      <c r="D248" s="560">
        <v>0.08</v>
      </c>
      <c r="E248" s="568"/>
      <c r="F248" s="567"/>
      <c r="G248" s="567">
        <f t="shared" si="11"/>
        <v>0</v>
      </c>
      <c r="H248" s="567"/>
      <c r="I248" s="565">
        <f t="shared" si="10"/>
        <v>0</v>
      </c>
    </row>
    <row r="249" spans="1:9" s="530" customFormat="1" ht="26.4" outlineLevel="1" x14ac:dyDescent="0.25">
      <c r="A249" s="527" t="s">
        <v>303</v>
      </c>
      <c r="B249" s="528" t="s">
        <v>132</v>
      </c>
      <c r="C249" s="527" t="s">
        <v>23</v>
      </c>
      <c r="D249" s="529">
        <v>332.8</v>
      </c>
      <c r="E249" s="565"/>
      <c r="F249" s="567"/>
      <c r="G249" s="567"/>
      <c r="H249" s="567">
        <f t="shared" si="9"/>
        <v>0</v>
      </c>
      <c r="I249" s="565">
        <f t="shared" si="10"/>
        <v>0</v>
      </c>
    </row>
    <row r="250" spans="1:9" s="530" customFormat="1" outlineLevel="1" x14ac:dyDescent="0.25">
      <c r="A250" s="558" t="s">
        <v>304</v>
      </c>
      <c r="B250" s="559" t="s">
        <v>126</v>
      </c>
      <c r="C250" s="532" t="s">
        <v>14</v>
      </c>
      <c r="D250" s="560">
        <v>415.75</v>
      </c>
      <c r="E250" s="568"/>
      <c r="F250" s="567"/>
      <c r="G250" s="567">
        <f t="shared" si="11"/>
        <v>0</v>
      </c>
      <c r="H250" s="567"/>
      <c r="I250" s="565">
        <f t="shared" si="10"/>
        <v>0</v>
      </c>
    </row>
    <row r="251" spans="1:9" s="530" customFormat="1" ht="66" outlineLevel="1" x14ac:dyDescent="0.25">
      <c r="A251" s="527" t="s">
        <v>305</v>
      </c>
      <c r="B251" s="528" t="s">
        <v>140</v>
      </c>
      <c r="C251" s="527" t="s">
        <v>141</v>
      </c>
      <c r="D251" s="529">
        <v>332.6</v>
      </c>
      <c r="E251" s="565"/>
      <c r="F251" s="567"/>
      <c r="G251" s="567"/>
      <c r="H251" s="567">
        <f t="shared" si="9"/>
        <v>0</v>
      </c>
      <c r="I251" s="565">
        <f t="shared" si="10"/>
        <v>0</v>
      </c>
    </row>
    <row r="252" spans="1:9" s="501" customFormat="1" outlineLevel="1" x14ac:dyDescent="0.25">
      <c r="A252" s="532" t="s">
        <v>306</v>
      </c>
      <c r="B252" s="533" t="s">
        <v>143</v>
      </c>
      <c r="C252" s="532" t="s">
        <v>14</v>
      </c>
      <c r="D252" s="534">
        <v>332.6</v>
      </c>
      <c r="E252" s="568"/>
      <c r="F252" s="567"/>
      <c r="G252" s="567">
        <f t="shared" si="11"/>
        <v>0</v>
      </c>
      <c r="H252" s="567"/>
      <c r="I252" s="568">
        <f t="shared" si="10"/>
        <v>0</v>
      </c>
    </row>
    <row r="253" spans="1:9" s="530" customFormat="1" outlineLevel="1" x14ac:dyDescent="0.25">
      <c r="A253" s="527" t="s">
        <v>307</v>
      </c>
      <c r="B253" s="528" t="s">
        <v>145</v>
      </c>
      <c r="C253" s="527" t="s">
        <v>4</v>
      </c>
      <c r="D253" s="529">
        <v>61.2</v>
      </c>
      <c r="E253" s="565"/>
      <c r="F253" s="567"/>
      <c r="G253" s="567"/>
      <c r="H253" s="567">
        <f t="shared" si="9"/>
        <v>0</v>
      </c>
      <c r="I253" s="565">
        <f t="shared" si="10"/>
        <v>0</v>
      </c>
    </row>
    <row r="254" spans="1:9" s="501" customFormat="1" outlineLevel="1" x14ac:dyDescent="0.25">
      <c r="A254" s="532" t="s">
        <v>308</v>
      </c>
      <c r="B254" s="533" t="s">
        <v>147</v>
      </c>
      <c r="C254" s="532" t="s">
        <v>148</v>
      </c>
      <c r="D254" s="534">
        <v>61.2</v>
      </c>
      <c r="E254" s="568"/>
      <c r="F254" s="567"/>
      <c r="G254" s="567">
        <f t="shared" si="11"/>
        <v>0</v>
      </c>
      <c r="H254" s="567"/>
      <c r="I254" s="568">
        <f t="shared" si="10"/>
        <v>0</v>
      </c>
    </row>
    <row r="255" spans="1:9" s="537" customFormat="1" ht="13.8" outlineLevel="1" x14ac:dyDescent="0.3">
      <c r="A255" s="535"/>
      <c r="B255" s="536" t="s">
        <v>86</v>
      </c>
      <c r="C255" s="536"/>
      <c r="D255" s="535"/>
      <c r="E255" s="569"/>
      <c r="F255" s="569"/>
      <c r="G255" s="569"/>
      <c r="H255" s="569"/>
      <c r="I255" s="570"/>
    </row>
    <row r="256" spans="1:9" s="530" customFormat="1" ht="26.4" outlineLevel="1" x14ac:dyDescent="0.25">
      <c r="A256" s="527" t="s">
        <v>309</v>
      </c>
      <c r="B256" s="528" t="s">
        <v>87</v>
      </c>
      <c r="C256" s="527" t="s">
        <v>88</v>
      </c>
      <c r="D256" s="529">
        <v>15.9</v>
      </c>
      <c r="E256" s="565"/>
      <c r="F256" s="566"/>
      <c r="G256" s="566"/>
      <c r="H256" s="566">
        <f t="shared" si="9"/>
        <v>0</v>
      </c>
      <c r="I256" s="565">
        <f t="shared" si="10"/>
        <v>0</v>
      </c>
    </row>
    <row r="257" spans="1:9" s="501" customFormat="1" outlineLevel="2" x14ac:dyDescent="0.25">
      <c r="A257" s="558" t="s">
        <v>310</v>
      </c>
      <c r="B257" s="559" t="s">
        <v>81</v>
      </c>
      <c r="C257" s="532" t="s">
        <v>24</v>
      </c>
      <c r="D257" s="560">
        <v>16.218</v>
      </c>
      <c r="E257" s="567"/>
      <c r="F257" s="567"/>
      <c r="G257" s="567">
        <f t="shared" si="11"/>
        <v>0</v>
      </c>
      <c r="H257" s="567"/>
      <c r="I257" s="568">
        <f t="shared" si="10"/>
        <v>0</v>
      </c>
    </row>
    <row r="258" spans="1:9" s="530" customFormat="1" ht="52.8" outlineLevel="1" x14ac:dyDescent="0.25">
      <c r="A258" s="527" t="s">
        <v>311</v>
      </c>
      <c r="B258" s="528" t="s">
        <v>90</v>
      </c>
      <c r="C258" s="527" t="s">
        <v>91</v>
      </c>
      <c r="D258" s="529">
        <v>60.2</v>
      </c>
      <c r="E258" s="565"/>
      <c r="F258" s="566"/>
      <c r="G258" s="566"/>
      <c r="H258" s="566">
        <f t="shared" si="9"/>
        <v>0</v>
      </c>
      <c r="I258" s="565">
        <f t="shared" si="10"/>
        <v>0</v>
      </c>
    </row>
    <row r="259" spans="1:9" s="501" customFormat="1" ht="26.4" outlineLevel="2" x14ac:dyDescent="0.25">
      <c r="A259" s="558" t="s">
        <v>312</v>
      </c>
      <c r="B259" s="559" t="s">
        <v>93</v>
      </c>
      <c r="C259" s="532" t="s">
        <v>24</v>
      </c>
      <c r="D259" s="560">
        <v>61.103000000000002</v>
      </c>
      <c r="E259" s="567"/>
      <c r="F259" s="567"/>
      <c r="G259" s="567">
        <f t="shared" si="11"/>
        <v>0</v>
      </c>
      <c r="H259" s="567"/>
      <c r="I259" s="568">
        <f t="shared" si="10"/>
        <v>0</v>
      </c>
    </row>
    <row r="260" spans="1:9" s="501" customFormat="1" ht="39.6" outlineLevel="1" x14ac:dyDescent="0.25">
      <c r="A260" s="532" t="s">
        <v>313</v>
      </c>
      <c r="B260" s="533" t="s">
        <v>95</v>
      </c>
      <c r="C260" s="532" t="s">
        <v>7</v>
      </c>
      <c r="D260" s="534">
        <v>2.9382000000000001</v>
      </c>
      <c r="E260" s="568"/>
      <c r="F260" s="567"/>
      <c r="G260" s="567">
        <f t="shared" si="11"/>
        <v>0</v>
      </c>
      <c r="H260" s="567"/>
      <c r="I260" s="568">
        <f t="shared" si="10"/>
        <v>0</v>
      </c>
    </row>
    <row r="261" spans="1:9" s="501" customFormat="1" ht="39.6" outlineLevel="1" x14ac:dyDescent="0.25">
      <c r="A261" s="532" t="s">
        <v>314</v>
      </c>
      <c r="B261" s="533" t="s">
        <v>96</v>
      </c>
      <c r="C261" s="532" t="s">
        <v>7</v>
      </c>
      <c r="D261" s="534">
        <v>5.1900000000000002E-2</v>
      </c>
      <c r="E261" s="568"/>
      <c r="F261" s="567"/>
      <c r="G261" s="567">
        <f t="shared" si="11"/>
        <v>0</v>
      </c>
      <c r="H261" s="567"/>
      <c r="I261" s="568">
        <f t="shared" si="10"/>
        <v>0</v>
      </c>
    </row>
    <row r="262" spans="1:9" s="501" customFormat="1" ht="39.6" outlineLevel="1" x14ac:dyDescent="0.25">
      <c r="A262" s="532" t="s">
        <v>315</v>
      </c>
      <c r="B262" s="533" t="s">
        <v>97</v>
      </c>
      <c r="C262" s="532" t="s">
        <v>7</v>
      </c>
      <c r="D262" s="534">
        <v>0.999</v>
      </c>
      <c r="E262" s="568"/>
      <c r="F262" s="567"/>
      <c r="G262" s="567">
        <f t="shared" si="11"/>
        <v>0</v>
      </c>
      <c r="H262" s="567"/>
      <c r="I262" s="568">
        <f t="shared" si="10"/>
        <v>0</v>
      </c>
    </row>
    <row r="263" spans="1:9" s="501" customFormat="1" ht="39.6" outlineLevel="1" x14ac:dyDescent="0.25">
      <c r="A263" s="532" t="s">
        <v>316</v>
      </c>
      <c r="B263" s="533" t="s">
        <v>98</v>
      </c>
      <c r="C263" s="532" t="s">
        <v>7</v>
      </c>
      <c r="D263" s="534">
        <v>0.20039999999999999</v>
      </c>
      <c r="E263" s="568"/>
      <c r="F263" s="567"/>
      <c r="G263" s="567">
        <f t="shared" si="11"/>
        <v>0</v>
      </c>
      <c r="H263" s="567"/>
      <c r="I263" s="568">
        <f t="shared" si="10"/>
        <v>0</v>
      </c>
    </row>
    <row r="264" spans="1:9" s="537" customFormat="1" ht="13.8" outlineLevel="1" x14ac:dyDescent="0.3">
      <c r="A264" s="535"/>
      <c r="B264" s="536" t="s">
        <v>99</v>
      </c>
      <c r="C264" s="536"/>
      <c r="D264" s="535"/>
      <c r="E264" s="569"/>
      <c r="F264" s="569"/>
      <c r="G264" s="569"/>
      <c r="H264" s="569"/>
      <c r="I264" s="570"/>
    </row>
    <row r="265" spans="1:9" s="530" customFormat="1" ht="52.8" outlineLevel="1" x14ac:dyDescent="0.25">
      <c r="A265" s="527" t="s">
        <v>317</v>
      </c>
      <c r="B265" s="528" t="s">
        <v>100</v>
      </c>
      <c r="C265" s="527" t="s">
        <v>101</v>
      </c>
      <c r="D265" s="529">
        <v>1.98</v>
      </c>
      <c r="E265" s="565"/>
      <c r="F265" s="566"/>
      <c r="G265" s="566"/>
      <c r="H265" s="566">
        <f t="shared" si="9"/>
        <v>0</v>
      </c>
      <c r="I265" s="565">
        <f t="shared" si="10"/>
        <v>0</v>
      </c>
    </row>
    <row r="266" spans="1:9" s="501" customFormat="1" outlineLevel="2" x14ac:dyDescent="0.25">
      <c r="A266" s="558" t="s">
        <v>318</v>
      </c>
      <c r="B266" s="559" t="s">
        <v>102</v>
      </c>
      <c r="C266" s="532" t="s">
        <v>24</v>
      </c>
      <c r="D266" s="560">
        <v>2.0099999999999998</v>
      </c>
      <c r="E266" s="567"/>
      <c r="F266" s="567"/>
      <c r="G266" s="567">
        <f t="shared" si="11"/>
        <v>0</v>
      </c>
      <c r="H266" s="567"/>
      <c r="I266" s="568">
        <f t="shared" si="10"/>
        <v>0</v>
      </c>
    </row>
    <row r="267" spans="1:9" s="501" customFormat="1" ht="39.6" outlineLevel="1" x14ac:dyDescent="0.25">
      <c r="A267" s="532" t="s">
        <v>319</v>
      </c>
      <c r="B267" s="533" t="s">
        <v>103</v>
      </c>
      <c r="C267" s="532" t="s">
        <v>7</v>
      </c>
      <c r="D267" s="534">
        <v>0.14560000000000001</v>
      </c>
      <c r="E267" s="568"/>
      <c r="F267" s="567"/>
      <c r="G267" s="567">
        <f t="shared" si="11"/>
        <v>0</v>
      </c>
      <c r="H267" s="567"/>
      <c r="I267" s="568">
        <f t="shared" si="10"/>
        <v>0</v>
      </c>
    </row>
    <row r="268" spans="1:9" s="501" customFormat="1" ht="39.6" outlineLevel="1" x14ac:dyDescent="0.25">
      <c r="A268" s="532" t="s">
        <v>320</v>
      </c>
      <c r="B268" s="533" t="s">
        <v>104</v>
      </c>
      <c r="C268" s="532" t="s">
        <v>7</v>
      </c>
      <c r="D268" s="534">
        <v>6.7199999999999996E-2</v>
      </c>
      <c r="E268" s="568"/>
      <c r="F268" s="567"/>
      <c r="G268" s="567">
        <f t="shared" si="11"/>
        <v>0</v>
      </c>
      <c r="H268" s="567"/>
      <c r="I268" s="568">
        <f t="shared" si="10"/>
        <v>0</v>
      </c>
    </row>
    <row r="269" spans="1:9" s="530" customFormat="1" outlineLevel="1" x14ac:dyDescent="0.25">
      <c r="A269" s="527" t="s">
        <v>321</v>
      </c>
      <c r="B269" s="528" t="s">
        <v>105</v>
      </c>
      <c r="C269" s="527" t="s">
        <v>7</v>
      </c>
      <c r="D269" s="529">
        <v>0.1608</v>
      </c>
      <c r="E269" s="565"/>
      <c r="F269" s="566"/>
      <c r="G269" s="566"/>
      <c r="H269" s="566">
        <f t="shared" si="9"/>
        <v>0</v>
      </c>
      <c r="I269" s="565">
        <f t="shared" si="10"/>
        <v>0</v>
      </c>
    </row>
    <row r="270" spans="1:9" s="501" customFormat="1" outlineLevel="1" x14ac:dyDescent="0.25">
      <c r="A270" s="532" t="s">
        <v>322</v>
      </c>
      <c r="B270" s="533" t="s">
        <v>106</v>
      </c>
      <c r="C270" s="532" t="s">
        <v>9</v>
      </c>
      <c r="D270" s="534">
        <v>0.1608</v>
      </c>
      <c r="E270" s="568"/>
      <c r="F270" s="567"/>
      <c r="G270" s="567">
        <f t="shared" si="11"/>
        <v>0</v>
      </c>
      <c r="H270" s="567"/>
      <c r="I270" s="568">
        <f t="shared" si="10"/>
        <v>0</v>
      </c>
    </row>
    <row r="271" spans="1:9" s="537" customFormat="1" ht="13.8" outlineLevel="1" x14ac:dyDescent="0.3">
      <c r="A271" s="535"/>
      <c r="B271" s="536" t="s">
        <v>71</v>
      </c>
      <c r="C271" s="536"/>
      <c r="D271" s="535"/>
      <c r="E271" s="569"/>
      <c r="F271" s="569"/>
      <c r="G271" s="569"/>
      <c r="H271" s="569"/>
      <c r="I271" s="570"/>
    </row>
    <row r="272" spans="1:9" s="530" customFormat="1" ht="52.8" outlineLevel="1" x14ac:dyDescent="0.25">
      <c r="A272" s="527" t="s">
        <v>323</v>
      </c>
      <c r="B272" s="528" t="s">
        <v>107</v>
      </c>
      <c r="C272" s="527" t="s">
        <v>91</v>
      </c>
      <c r="D272" s="529">
        <v>4.22</v>
      </c>
      <c r="E272" s="565"/>
      <c r="F272" s="566"/>
      <c r="G272" s="566"/>
      <c r="H272" s="566">
        <f t="shared" si="9"/>
        <v>0</v>
      </c>
      <c r="I272" s="565">
        <f t="shared" si="10"/>
        <v>0</v>
      </c>
    </row>
    <row r="273" spans="1:9" s="501" customFormat="1" ht="26.4" outlineLevel="2" x14ac:dyDescent="0.25">
      <c r="A273" s="558" t="s">
        <v>324</v>
      </c>
      <c r="B273" s="559" t="s">
        <v>93</v>
      </c>
      <c r="C273" s="532" t="s">
        <v>24</v>
      </c>
      <c r="D273" s="560">
        <v>4.2830000000000004</v>
      </c>
      <c r="E273" s="567"/>
      <c r="F273" s="567"/>
      <c r="G273" s="567">
        <f t="shared" si="11"/>
        <v>0</v>
      </c>
      <c r="H273" s="567"/>
      <c r="I273" s="568">
        <f t="shared" si="10"/>
        <v>0</v>
      </c>
    </row>
    <row r="274" spans="1:9" s="501" customFormat="1" ht="39.6" outlineLevel="1" x14ac:dyDescent="0.25">
      <c r="A274" s="532" t="s">
        <v>325</v>
      </c>
      <c r="B274" s="533" t="s">
        <v>95</v>
      </c>
      <c r="C274" s="532" t="s">
        <v>7</v>
      </c>
      <c r="D274" s="534">
        <v>1.6879</v>
      </c>
      <c r="E274" s="568"/>
      <c r="F274" s="567"/>
      <c r="G274" s="567">
        <f t="shared" si="11"/>
        <v>0</v>
      </c>
      <c r="H274" s="567"/>
      <c r="I274" s="568">
        <f t="shared" si="10"/>
        <v>0</v>
      </c>
    </row>
    <row r="275" spans="1:9" s="501" customFormat="1" ht="39.6" outlineLevel="1" x14ac:dyDescent="0.25">
      <c r="A275" s="532" t="s">
        <v>326</v>
      </c>
      <c r="B275" s="533" t="s">
        <v>109</v>
      </c>
      <c r="C275" s="532" t="s">
        <v>7</v>
      </c>
      <c r="D275" s="534">
        <v>1.0262</v>
      </c>
      <c r="E275" s="568"/>
      <c r="F275" s="567"/>
      <c r="G275" s="567">
        <f t="shared" si="11"/>
        <v>0</v>
      </c>
      <c r="H275" s="567"/>
      <c r="I275" s="568">
        <f t="shared" si="10"/>
        <v>0</v>
      </c>
    </row>
    <row r="276" spans="1:9" s="501" customFormat="1" ht="39.6" outlineLevel="1" x14ac:dyDescent="0.25">
      <c r="A276" s="532" t="s">
        <v>327</v>
      </c>
      <c r="B276" s="533" t="s">
        <v>96</v>
      </c>
      <c r="C276" s="532" t="s">
        <v>7</v>
      </c>
      <c r="D276" s="534">
        <v>0.1045</v>
      </c>
      <c r="E276" s="568"/>
      <c r="F276" s="567"/>
      <c r="G276" s="567">
        <f t="shared" ref="G276:G306" si="12">D276*E276</f>
        <v>0</v>
      </c>
      <c r="H276" s="567"/>
      <c r="I276" s="568">
        <f t="shared" ref="I276:I306" si="13">G276+H276</f>
        <v>0</v>
      </c>
    </row>
    <row r="277" spans="1:9" s="544" customFormat="1" outlineLevel="1" x14ac:dyDescent="0.25">
      <c r="A277" s="542"/>
      <c r="B277" s="543" t="s">
        <v>328</v>
      </c>
      <c r="C277" s="543"/>
      <c r="D277" s="542"/>
      <c r="E277" s="573"/>
      <c r="F277" s="573"/>
      <c r="G277" s="573"/>
      <c r="H277" s="573"/>
      <c r="I277" s="571"/>
    </row>
    <row r="278" spans="1:9" s="530" customFormat="1" ht="52.8" outlineLevel="1" x14ac:dyDescent="0.25">
      <c r="A278" s="527" t="s">
        <v>329</v>
      </c>
      <c r="B278" s="528" t="s">
        <v>107</v>
      </c>
      <c r="C278" s="527" t="s">
        <v>91</v>
      </c>
      <c r="D278" s="529">
        <v>4.38</v>
      </c>
      <c r="E278" s="565"/>
      <c r="F278" s="566"/>
      <c r="G278" s="566"/>
      <c r="H278" s="566">
        <f t="shared" ref="H278:H305" si="14">D278*F278</f>
        <v>0</v>
      </c>
      <c r="I278" s="565">
        <f t="shared" si="13"/>
        <v>0</v>
      </c>
    </row>
    <row r="279" spans="1:9" s="501" customFormat="1" ht="26.4" outlineLevel="2" x14ac:dyDescent="0.25">
      <c r="A279" s="558" t="s">
        <v>330</v>
      </c>
      <c r="B279" s="559" t="s">
        <v>93</v>
      </c>
      <c r="C279" s="532" t="s">
        <v>24</v>
      </c>
      <c r="D279" s="560">
        <v>4.4459999999999997</v>
      </c>
      <c r="E279" s="567"/>
      <c r="F279" s="567"/>
      <c r="G279" s="567">
        <f t="shared" si="12"/>
        <v>0</v>
      </c>
      <c r="H279" s="567"/>
      <c r="I279" s="568">
        <f t="shared" si="13"/>
        <v>0</v>
      </c>
    </row>
    <row r="280" spans="1:9" s="501" customFormat="1" ht="39.6" outlineLevel="1" x14ac:dyDescent="0.25">
      <c r="A280" s="532" t="s">
        <v>331</v>
      </c>
      <c r="B280" s="533" t="s">
        <v>95</v>
      </c>
      <c r="C280" s="532" t="s">
        <v>7</v>
      </c>
      <c r="D280" s="534">
        <v>0.19</v>
      </c>
      <c r="E280" s="568"/>
      <c r="F280" s="567"/>
      <c r="G280" s="567">
        <f t="shared" si="12"/>
        <v>0</v>
      </c>
      <c r="H280" s="567"/>
      <c r="I280" s="568">
        <f t="shared" si="13"/>
        <v>0</v>
      </c>
    </row>
    <row r="281" spans="1:9" s="501" customFormat="1" ht="39.6" outlineLevel="1" x14ac:dyDescent="0.25">
      <c r="A281" s="532" t="s">
        <v>332</v>
      </c>
      <c r="B281" s="533" t="s">
        <v>109</v>
      </c>
      <c r="C281" s="532" t="s">
        <v>7</v>
      </c>
      <c r="D281" s="534">
        <v>0.13</v>
      </c>
      <c r="E281" s="568"/>
      <c r="F281" s="567"/>
      <c r="G281" s="567">
        <f t="shared" si="12"/>
        <v>0</v>
      </c>
      <c r="H281" s="567"/>
      <c r="I281" s="568">
        <f t="shared" si="13"/>
        <v>0</v>
      </c>
    </row>
    <row r="282" spans="1:9" s="501" customFormat="1" ht="39.6" outlineLevel="1" x14ac:dyDescent="0.25">
      <c r="A282" s="532" t="s">
        <v>333</v>
      </c>
      <c r="B282" s="533" t="s">
        <v>96</v>
      </c>
      <c r="C282" s="532" t="s">
        <v>7</v>
      </c>
      <c r="D282" s="534">
        <v>1.2E-2</v>
      </c>
      <c r="E282" s="568"/>
      <c r="F282" s="567"/>
      <c r="G282" s="567">
        <f t="shared" si="12"/>
        <v>0</v>
      </c>
      <c r="H282" s="567"/>
      <c r="I282" s="568">
        <f t="shared" si="13"/>
        <v>0</v>
      </c>
    </row>
    <row r="283" spans="1:9" s="537" customFormat="1" ht="13.8" outlineLevel="1" x14ac:dyDescent="0.3">
      <c r="A283" s="535"/>
      <c r="B283" s="536" t="s">
        <v>112</v>
      </c>
      <c r="C283" s="536"/>
      <c r="D283" s="535"/>
      <c r="E283" s="569"/>
      <c r="F283" s="569"/>
      <c r="G283" s="569"/>
      <c r="H283" s="569"/>
      <c r="I283" s="570"/>
    </row>
    <row r="284" spans="1:9" s="530" customFormat="1" ht="52.8" outlineLevel="1" x14ac:dyDescent="0.25">
      <c r="A284" s="527" t="s">
        <v>334</v>
      </c>
      <c r="B284" s="528" t="s">
        <v>114</v>
      </c>
      <c r="C284" s="527" t="s">
        <v>91</v>
      </c>
      <c r="D284" s="529">
        <v>36.4</v>
      </c>
      <c r="E284" s="565"/>
      <c r="F284" s="566"/>
      <c r="G284" s="566"/>
      <c r="H284" s="566">
        <f t="shared" si="14"/>
        <v>0</v>
      </c>
      <c r="I284" s="565">
        <f t="shared" si="13"/>
        <v>0</v>
      </c>
    </row>
    <row r="285" spans="1:9" s="501" customFormat="1" ht="26.4" outlineLevel="2" x14ac:dyDescent="0.25">
      <c r="A285" s="558" t="s">
        <v>335</v>
      </c>
      <c r="B285" s="559" t="s">
        <v>102</v>
      </c>
      <c r="C285" s="532" t="s">
        <v>24</v>
      </c>
      <c r="D285" s="560">
        <v>36.945999999999998</v>
      </c>
      <c r="E285" s="567"/>
      <c r="F285" s="567"/>
      <c r="G285" s="567">
        <f t="shared" si="12"/>
        <v>0</v>
      </c>
      <c r="H285" s="567"/>
      <c r="I285" s="568">
        <f t="shared" si="13"/>
        <v>0</v>
      </c>
    </row>
    <row r="286" spans="1:9" s="501" customFormat="1" ht="39.6" outlineLevel="1" x14ac:dyDescent="0.25">
      <c r="A286" s="532" t="s">
        <v>298</v>
      </c>
      <c r="B286" s="533" t="s">
        <v>95</v>
      </c>
      <c r="C286" s="532" t="s">
        <v>7</v>
      </c>
      <c r="D286" s="534">
        <v>3.2136999999999998</v>
      </c>
      <c r="E286" s="568"/>
      <c r="F286" s="567"/>
      <c r="G286" s="567">
        <f t="shared" si="12"/>
        <v>0</v>
      </c>
      <c r="H286" s="567"/>
      <c r="I286" s="568">
        <f t="shared" si="13"/>
        <v>0</v>
      </c>
    </row>
    <row r="287" spans="1:9" s="501" customFormat="1" ht="39.6" outlineLevel="1" x14ac:dyDescent="0.25">
      <c r="A287" s="532" t="s">
        <v>300</v>
      </c>
      <c r="B287" s="533" t="s">
        <v>96</v>
      </c>
      <c r="C287" s="532" t="s">
        <v>7</v>
      </c>
      <c r="D287" s="534">
        <v>0.14960000000000001</v>
      </c>
      <c r="E287" s="568"/>
      <c r="F287" s="567"/>
      <c r="G287" s="567">
        <f t="shared" si="12"/>
        <v>0</v>
      </c>
      <c r="H287" s="567"/>
      <c r="I287" s="568">
        <f t="shared" si="13"/>
        <v>0</v>
      </c>
    </row>
    <row r="288" spans="1:9" s="501" customFormat="1" ht="39.6" outlineLevel="1" x14ac:dyDescent="0.25">
      <c r="A288" s="532" t="s">
        <v>303</v>
      </c>
      <c r="B288" s="533" t="s">
        <v>120</v>
      </c>
      <c r="C288" s="532" t="s">
        <v>7</v>
      </c>
      <c r="D288" s="534">
        <v>0.50729999999999997</v>
      </c>
      <c r="E288" s="568"/>
      <c r="F288" s="567"/>
      <c r="G288" s="567">
        <f t="shared" si="12"/>
        <v>0</v>
      </c>
      <c r="H288" s="567"/>
      <c r="I288" s="568">
        <f t="shared" si="13"/>
        <v>0</v>
      </c>
    </row>
    <row r="289" spans="1:9" s="501" customFormat="1" ht="39.6" outlineLevel="1" x14ac:dyDescent="0.25">
      <c r="A289" s="532" t="s">
        <v>305</v>
      </c>
      <c r="B289" s="533" t="s">
        <v>97</v>
      </c>
      <c r="C289" s="532" t="s">
        <v>7</v>
      </c>
      <c r="D289" s="534">
        <v>0.89629999999999999</v>
      </c>
      <c r="E289" s="568"/>
      <c r="F289" s="567"/>
      <c r="G289" s="567">
        <f t="shared" si="12"/>
        <v>0</v>
      </c>
      <c r="H289" s="567"/>
      <c r="I289" s="568">
        <f t="shared" si="13"/>
        <v>0</v>
      </c>
    </row>
    <row r="290" spans="1:9" s="501" customFormat="1" ht="39.6" outlineLevel="1" x14ac:dyDescent="0.25">
      <c r="A290" s="532" t="s">
        <v>306</v>
      </c>
      <c r="B290" s="533" t="s">
        <v>104</v>
      </c>
      <c r="C290" s="532" t="s">
        <v>7</v>
      </c>
      <c r="D290" s="534">
        <v>0.221</v>
      </c>
      <c r="E290" s="568"/>
      <c r="F290" s="567"/>
      <c r="G290" s="567">
        <f t="shared" si="12"/>
        <v>0</v>
      </c>
      <c r="H290" s="567"/>
      <c r="I290" s="568">
        <f t="shared" si="13"/>
        <v>0</v>
      </c>
    </row>
    <row r="291" spans="1:9" s="530" customFormat="1" ht="39.6" outlineLevel="1" x14ac:dyDescent="0.25">
      <c r="A291" s="527" t="s">
        <v>336</v>
      </c>
      <c r="B291" s="528" t="s">
        <v>124</v>
      </c>
      <c r="C291" s="527" t="s">
        <v>23</v>
      </c>
      <c r="D291" s="529">
        <v>161</v>
      </c>
      <c r="E291" s="565"/>
      <c r="F291" s="567"/>
      <c r="G291" s="567"/>
      <c r="H291" s="566">
        <f t="shared" si="14"/>
        <v>0</v>
      </c>
      <c r="I291" s="565">
        <f t="shared" si="13"/>
        <v>0</v>
      </c>
    </row>
    <row r="292" spans="1:9" s="530" customFormat="1" outlineLevel="1" x14ac:dyDescent="0.25">
      <c r="A292" s="558" t="s">
        <v>337</v>
      </c>
      <c r="B292" s="559" t="s">
        <v>126</v>
      </c>
      <c r="C292" s="532" t="s">
        <v>14</v>
      </c>
      <c r="D292" s="560">
        <v>193.2</v>
      </c>
      <c r="E292" s="568"/>
      <c r="F292" s="567"/>
      <c r="G292" s="567">
        <f t="shared" si="12"/>
        <v>0</v>
      </c>
      <c r="H292" s="567"/>
      <c r="I292" s="565">
        <f t="shared" si="13"/>
        <v>0</v>
      </c>
    </row>
    <row r="293" spans="1:9" s="530" customFormat="1" outlineLevel="1" x14ac:dyDescent="0.25">
      <c r="A293" s="558" t="s">
        <v>338</v>
      </c>
      <c r="B293" s="559" t="s">
        <v>128</v>
      </c>
      <c r="C293" s="532" t="s">
        <v>7</v>
      </c>
      <c r="D293" s="560">
        <v>3.9E-2</v>
      </c>
      <c r="E293" s="568"/>
      <c r="F293" s="567"/>
      <c r="G293" s="567">
        <f t="shared" si="12"/>
        <v>0</v>
      </c>
      <c r="H293" s="567"/>
      <c r="I293" s="565">
        <f t="shared" si="13"/>
        <v>0</v>
      </c>
    </row>
    <row r="294" spans="1:9" s="530" customFormat="1" ht="26.4" outlineLevel="1" x14ac:dyDescent="0.25">
      <c r="A294" s="527" t="s">
        <v>339</v>
      </c>
      <c r="B294" s="528" t="s">
        <v>132</v>
      </c>
      <c r="C294" s="527" t="s">
        <v>23</v>
      </c>
      <c r="D294" s="529">
        <v>161</v>
      </c>
      <c r="E294" s="565"/>
      <c r="F294" s="567"/>
      <c r="G294" s="567"/>
      <c r="H294" s="567">
        <f t="shared" si="14"/>
        <v>0</v>
      </c>
      <c r="I294" s="565">
        <f t="shared" si="13"/>
        <v>0</v>
      </c>
    </row>
    <row r="295" spans="1:9" s="530" customFormat="1" outlineLevel="1" x14ac:dyDescent="0.25">
      <c r="A295" s="558" t="s">
        <v>340</v>
      </c>
      <c r="B295" s="559" t="s">
        <v>126</v>
      </c>
      <c r="C295" s="532" t="s">
        <v>14</v>
      </c>
      <c r="D295" s="560">
        <v>201.25</v>
      </c>
      <c r="E295" s="568"/>
      <c r="F295" s="567"/>
      <c r="G295" s="567">
        <f t="shared" si="12"/>
        <v>0</v>
      </c>
      <c r="H295" s="567"/>
      <c r="I295" s="565">
        <f t="shared" si="13"/>
        <v>0</v>
      </c>
    </row>
    <row r="296" spans="1:9" s="530" customFormat="1" ht="21" customHeight="1" outlineLevel="1" x14ac:dyDescent="0.25">
      <c r="A296" s="558"/>
      <c r="B296" s="528" t="s">
        <v>1094</v>
      </c>
      <c r="C296" s="527" t="s">
        <v>23</v>
      </c>
      <c r="D296" s="529">
        <f>D294</f>
        <v>161</v>
      </c>
      <c r="E296" s="565"/>
      <c r="F296" s="567"/>
      <c r="G296" s="567"/>
      <c r="H296" s="565">
        <f t="shared" si="14"/>
        <v>0</v>
      </c>
      <c r="I296" s="565">
        <f t="shared" si="13"/>
        <v>0</v>
      </c>
    </row>
    <row r="297" spans="1:9" s="530" customFormat="1" ht="25.5" customHeight="1" outlineLevel="1" x14ac:dyDescent="0.25">
      <c r="A297" s="558"/>
      <c r="B297" s="559" t="s">
        <v>81</v>
      </c>
      <c r="C297" s="532" t="s">
        <v>24</v>
      </c>
      <c r="D297" s="560">
        <v>16.422000000000001</v>
      </c>
      <c r="E297" s="568"/>
      <c r="F297" s="567"/>
      <c r="G297" s="567">
        <f t="shared" si="12"/>
        <v>0</v>
      </c>
      <c r="H297" s="567"/>
      <c r="I297" s="565">
        <f t="shared" si="13"/>
        <v>0</v>
      </c>
    </row>
    <row r="298" spans="1:9" s="530" customFormat="1" ht="39.6" outlineLevel="1" x14ac:dyDescent="0.25">
      <c r="A298" s="527" t="s">
        <v>341</v>
      </c>
      <c r="B298" s="528" t="s">
        <v>135</v>
      </c>
      <c r="C298" s="527" t="s">
        <v>23</v>
      </c>
      <c r="D298" s="529">
        <v>313</v>
      </c>
      <c r="E298" s="565"/>
      <c r="F298" s="567"/>
      <c r="G298" s="567"/>
      <c r="H298" s="567">
        <f t="shared" si="14"/>
        <v>0</v>
      </c>
      <c r="I298" s="565">
        <f t="shared" si="13"/>
        <v>0</v>
      </c>
    </row>
    <row r="299" spans="1:9" s="530" customFormat="1" outlineLevel="1" x14ac:dyDescent="0.25">
      <c r="A299" s="558" t="s">
        <v>342</v>
      </c>
      <c r="B299" s="559" t="s">
        <v>126</v>
      </c>
      <c r="C299" s="532" t="s">
        <v>14</v>
      </c>
      <c r="D299" s="560">
        <v>375.6</v>
      </c>
      <c r="E299" s="568"/>
      <c r="F299" s="567"/>
      <c r="G299" s="567">
        <f t="shared" si="12"/>
        <v>0</v>
      </c>
      <c r="H299" s="567"/>
      <c r="I299" s="565">
        <f t="shared" si="13"/>
        <v>0</v>
      </c>
    </row>
    <row r="300" spans="1:9" s="530" customFormat="1" outlineLevel="1" x14ac:dyDescent="0.25">
      <c r="A300" s="558" t="s">
        <v>343</v>
      </c>
      <c r="B300" s="559" t="s">
        <v>128</v>
      </c>
      <c r="C300" s="532" t="s">
        <v>7</v>
      </c>
      <c r="D300" s="560">
        <v>7.4999999999999997E-2</v>
      </c>
      <c r="E300" s="568"/>
      <c r="F300" s="567"/>
      <c r="G300" s="567">
        <f t="shared" si="12"/>
        <v>0</v>
      </c>
      <c r="H300" s="567"/>
      <c r="I300" s="565">
        <f t="shared" si="13"/>
        <v>0</v>
      </c>
    </row>
    <row r="301" spans="1:9" s="530" customFormat="1" ht="26.4" outlineLevel="1" x14ac:dyDescent="0.25">
      <c r="A301" s="527" t="s">
        <v>344</v>
      </c>
      <c r="B301" s="528" t="s">
        <v>132</v>
      </c>
      <c r="C301" s="527" t="s">
        <v>23</v>
      </c>
      <c r="D301" s="529">
        <v>313</v>
      </c>
      <c r="E301" s="565"/>
      <c r="F301" s="567"/>
      <c r="G301" s="567"/>
      <c r="H301" s="567">
        <f t="shared" si="14"/>
        <v>0</v>
      </c>
      <c r="I301" s="565">
        <f t="shared" si="13"/>
        <v>0</v>
      </c>
    </row>
    <row r="302" spans="1:9" s="530" customFormat="1" outlineLevel="1" x14ac:dyDescent="0.25">
      <c r="A302" s="558" t="s">
        <v>345</v>
      </c>
      <c r="B302" s="559" t="s">
        <v>126</v>
      </c>
      <c r="C302" s="532" t="s">
        <v>14</v>
      </c>
      <c r="D302" s="560">
        <v>391.25</v>
      </c>
      <c r="E302" s="568"/>
      <c r="F302" s="567"/>
      <c r="G302" s="567">
        <f t="shared" si="12"/>
        <v>0</v>
      </c>
      <c r="H302" s="567"/>
      <c r="I302" s="565">
        <f t="shared" si="13"/>
        <v>0</v>
      </c>
    </row>
    <row r="303" spans="1:9" s="530" customFormat="1" ht="66" outlineLevel="1" x14ac:dyDescent="0.25">
      <c r="A303" s="527" t="s">
        <v>346</v>
      </c>
      <c r="B303" s="528" t="s">
        <v>140</v>
      </c>
      <c r="C303" s="527" t="s">
        <v>141</v>
      </c>
      <c r="D303" s="529">
        <v>313</v>
      </c>
      <c r="E303" s="565"/>
      <c r="F303" s="567"/>
      <c r="G303" s="567"/>
      <c r="H303" s="567">
        <f t="shared" si="14"/>
        <v>0</v>
      </c>
      <c r="I303" s="565">
        <f t="shared" si="13"/>
        <v>0</v>
      </c>
    </row>
    <row r="304" spans="1:9" s="501" customFormat="1" outlineLevel="1" x14ac:dyDescent="0.25">
      <c r="A304" s="532" t="s">
        <v>347</v>
      </c>
      <c r="B304" s="533" t="s">
        <v>143</v>
      </c>
      <c r="C304" s="532" t="s">
        <v>24</v>
      </c>
      <c r="D304" s="534">
        <v>313</v>
      </c>
      <c r="E304" s="568"/>
      <c r="F304" s="567"/>
      <c r="G304" s="567">
        <f t="shared" si="12"/>
        <v>0</v>
      </c>
      <c r="H304" s="567"/>
      <c r="I304" s="568">
        <f t="shared" si="13"/>
        <v>0</v>
      </c>
    </row>
    <row r="305" spans="1:9" s="530" customFormat="1" outlineLevel="1" x14ac:dyDescent="0.25">
      <c r="A305" s="527" t="s">
        <v>348</v>
      </c>
      <c r="B305" s="528" t="s">
        <v>145</v>
      </c>
      <c r="C305" s="527" t="s">
        <v>4</v>
      </c>
      <c r="D305" s="529">
        <v>55</v>
      </c>
      <c r="E305" s="565"/>
      <c r="F305" s="567"/>
      <c r="G305" s="567"/>
      <c r="H305" s="567">
        <f t="shared" si="14"/>
        <v>0</v>
      </c>
      <c r="I305" s="565">
        <f t="shared" si="13"/>
        <v>0</v>
      </c>
    </row>
    <row r="306" spans="1:9" s="501" customFormat="1" outlineLevel="1" x14ac:dyDescent="0.25">
      <c r="A306" s="532" t="s">
        <v>349</v>
      </c>
      <c r="B306" s="533" t="s">
        <v>147</v>
      </c>
      <c r="C306" s="532" t="s">
        <v>148</v>
      </c>
      <c r="D306" s="534">
        <v>55</v>
      </c>
      <c r="E306" s="568"/>
      <c r="F306" s="567"/>
      <c r="G306" s="567">
        <f t="shared" si="12"/>
        <v>0</v>
      </c>
      <c r="H306" s="567"/>
      <c r="I306" s="568">
        <f t="shared" si="13"/>
        <v>0</v>
      </c>
    </row>
    <row r="307" spans="1:9" s="530" customFormat="1" x14ac:dyDescent="0.25">
      <c r="A307" s="546"/>
      <c r="B307" s="547" t="s">
        <v>866</v>
      </c>
      <c r="C307" s="546"/>
      <c r="D307" s="548"/>
      <c r="E307" s="574"/>
      <c r="F307" s="575"/>
      <c r="G307" s="575">
        <f>SUM(G19:G306)</f>
        <v>0</v>
      </c>
      <c r="H307" s="575">
        <f t="shared" ref="H307:I307" si="15">SUM(H19:H306)</f>
        <v>0</v>
      </c>
      <c r="I307" s="574">
        <f t="shared" si="15"/>
        <v>0</v>
      </c>
    </row>
    <row r="308" spans="1:9" s="530" customFormat="1" x14ac:dyDescent="0.25">
      <c r="A308" s="549"/>
      <c r="B308" s="550"/>
      <c r="C308" s="550"/>
      <c r="D308" s="551"/>
      <c r="E308" s="576"/>
      <c r="F308" s="577"/>
      <c r="G308" s="577"/>
      <c r="H308" s="577"/>
      <c r="I308" s="578"/>
    </row>
    <row r="309" spans="1:9" s="524" customFormat="1" x14ac:dyDescent="0.25">
      <c r="A309" s="552"/>
      <c r="B309" s="553"/>
      <c r="C309" s="553"/>
      <c r="D309" s="552"/>
      <c r="E309" s="579"/>
      <c r="F309" s="579"/>
      <c r="G309" s="579"/>
      <c r="H309" s="579"/>
      <c r="I309" s="580"/>
    </row>
    <row r="310" spans="1:9" s="524" customFormat="1" ht="16.5" customHeight="1" x14ac:dyDescent="0.25">
      <c r="B310" s="593" t="s">
        <v>1146</v>
      </c>
      <c r="C310" s="538"/>
      <c r="E310" s="581"/>
      <c r="F310" s="581"/>
      <c r="G310" s="581"/>
      <c r="H310" s="581"/>
      <c r="I310" s="580"/>
    </row>
    <row r="311" spans="1:9" s="524" customFormat="1" ht="15.75" customHeight="1" x14ac:dyDescent="0.25">
      <c r="B311" s="595" t="s">
        <v>1150</v>
      </c>
      <c r="C311" s="538"/>
      <c r="E311" s="581"/>
      <c r="F311" s="581"/>
      <c r="G311" s="581"/>
      <c r="H311" s="581"/>
      <c r="I311" s="580"/>
    </row>
    <row r="312" spans="1:9" s="524" customFormat="1" x14ac:dyDescent="0.25">
      <c r="B312" s="538"/>
      <c r="C312" s="538"/>
      <c r="E312" s="581"/>
      <c r="F312" s="581"/>
      <c r="G312" s="581"/>
      <c r="H312" s="581"/>
      <c r="I312" s="580"/>
    </row>
    <row r="313" spans="1:9" s="524" customFormat="1" x14ac:dyDescent="0.25">
      <c r="B313" s="538"/>
      <c r="C313" s="538"/>
      <c r="E313" s="581"/>
      <c r="F313" s="581"/>
      <c r="G313" s="581"/>
      <c r="H313" s="581"/>
      <c r="I313" s="580"/>
    </row>
    <row r="314" spans="1:9" s="524" customFormat="1" x14ac:dyDescent="0.25">
      <c r="B314" s="538"/>
      <c r="C314" s="538"/>
      <c r="E314" s="581"/>
      <c r="F314" s="581"/>
      <c r="G314" s="581"/>
      <c r="H314" s="581"/>
      <c r="I314" s="580"/>
    </row>
    <row r="315" spans="1:9" s="524" customFormat="1" x14ac:dyDescent="0.25">
      <c r="B315" s="538"/>
      <c r="C315" s="538"/>
      <c r="E315" s="581"/>
      <c r="F315" s="581"/>
      <c r="G315" s="581"/>
      <c r="H315" s="581"/>
      <c r="I315" s="580"/>
    </row>
    <row r="316" spans="1:9" s="524" customFormat="1" x14ac:dyDescent="0.25">
      <c r="B316" s="538"/>
      <c r="C316" s="538"/>
      <c r="E316" s="581"/>
      <c r="F316" s="581"/>
      <c r="G316" s="581"/>
      <c r="H316" s="581"/>
      <c r="I316" s="580"/>
    </row>
    <row r="317" spans="1:9" s="524" customFormat="1" x14ac:dyDescent="0.25">
      <c r="E317" s="581"/>
      <c r="F317" s="581"/>
      <c r="G317" s="581"/>
      <c r="H317" s="581"/>
      <c r="I317" s="580"/>
    </row>
    <row r="318" spans="1:9" s="524" customFormat="1" x14ac:dyDescent="0.25">
      <c r="E318" s="581"/>
      <c r="F318" s="581"/>
      <c r="G318" s="581"/>
      <c r="H318" s="581"/>
      <c r="I318" s="580"/>
    </row>
    <row r="319" spans="1:9" s="524" customFormat="1" x14ac:dyDescent="0.25">
      <c r="E319" s="581"/>
      <c r="F319" s="581"/>
      <c r="G319" s="581"/>
      <c r="H319" s="581"/>
      <c r="I319" s="580"/>
    </row>
    <row r="320" spans="1:9" s="524" customFormat="1" x14ac:dyDescent="0.25">
      <c r="E320" s="581"/>
      <c r="F320" s="581"/>
      <c r="G320" s="581"/>
      <c r="H320" s="581"/>
      <c r="I320" s="580"/>
    </row>
    <row r="321" spans="5:9" s="524" customFormat="1" x14ac:dyDescent="0.25">
      <c r="E321" s="581"/>
      <c r="F321" s="581"/>
      <c r="G321" s="581"/>
      <c r="H321" s="581"/>
      <c r="I321" s="580"/>
    </row>
    <row r="322" spans="5:9" s="524" customFormat="1" x14ac:dyDescent="0.25">
      <c r="E322" s="581"/>
      <c r="F322" s="581"/>
      <c r="G322" s="581"/>
      <c r="H322" s="581"/>
      <c r="I322" s="580"/>
    </row>
    <row r="323" spans="5:9" s="524" customFormat="1" x14ac:dyDescent="0.25">
      <c r="E323" s="581"/>
      <c r="F323" s="581"/>
      <c r="G323" s="581"/>
      <c r="H323" s="581"/>
      <c r="I323" s="580"/>
    </row>
    <row r="324" spans="5:9" s="524" customFormat="1" x14ac:dyDescent="0.25">
      <c r="E324" s="581"/>
      <c r="F324" s="581"/>
      <c r="G324" s="581"/>
      <c r="H324" s="581"/>
      <c r="I324" s="580"/>
    </row>
    <row r="325" spans="5:9" s="524" customFormat="1" x14ac:dyDescent="0.25">
      <c r="E325" s="581"/>
      <c r="F325" s="581"/>
      <c r="G325" s="581"/>
      <c r="H325" s="581"/>
      <c r="I325" s="580"/>
    </row>
    <row r="326" spans="5:9" s="524" customFormat="1" x14ac:dyDescent="0.25">
      <c r="E326" s="581"/>
      <c r="F326" s="581"/>
      <c r="G326" s="581"/>
      <c r="H326" s="581"/>
      <c r="I326" s="580"/>
    </row>
    <row r="327" spans="5:9" s="524" customFormat="1" x14ac:dyDescent="0.25">
      <c r="E327" s="581"/>
      <c r="F327" s="581"/>
      <c r="G327" s="581"/>
      <c r="H327" s="581"/>
      <c r="I327" s="580"/>
    </row>
    <row r="328" spans="5:9" s="524" customFormat="1" x14ac:dyDescent="0.25">
      <c r="E328" s="581"/>
      <c r="F328" s="581"/>
      <c r="G328" s="581"/>
      <c r="H328" s="581"/>
      <c r="I328" s="580"/>
    </row>
    <row r="329" spans="5:9" s="524" customFormat="1" x14ac:dyDescent="0.25">
      <c r="E329" s="581"/>
      <c r="F329" s="581"/>
      <c r="G329" s="581"/>
      <c r="H329" s="581"/>
      <c r="I329" s="580"/>
    </row>
    <row r="330" spans="5:9" s="524" customFormat="1" x14ac:dyDescent="0.25">
      <c r="E330" s="581"/>
      <c r="F330" s="581"/>
      <c r="G330" s="581"/>
      <c r="H330" s="581"/>
      <c r="I330" s="580"/>
    </row>
    <row r="331" spans="5:9" s="524" customFormat="1" x14ac:dyDescent="0.25">
      <c r="E331" s="581"/>
      <c r="F331" s="581"/>
      <c r="G331" s="581"/>
      <c r="H331" s="581"/>
      <c r="I331" s="580"/>
    </row>
    <row r="332" spans="5:9" s="524" customFormat="1" x14ac:dyDescent="0.25">
      <c r="E332" s="539"/>
      <c r="F332" s="540"/>
      <c r="G332" s="540"/>
      <c r="H332" s="541"/>
    </row>
    <row r="333" spans="5:9" s="524" customFormat="1" x14ac:dyDescent="0.25">
      <c r="E333" s="539"/>
      <c r="F333" s="540"/>
      <c r="G333" s="540"/>
      <c r="H333" s="541"/>
    </row>
    <row r="334" spans="5:9" s="524" customFormat="1" x14ac:dyDescent="0.25">
      <c r="E334" s="539"/>
      <c r="F334" s="540"/>
      <c r="G334" s="540"/>
      <c r="H334" s="541"/>
    </row>
    <row r="335" spans="5:9" s="524" customFormat="1" x14ac:dyDescent="0.25">
      <c r="E335" s="539"/>
      <c r="F335" s="540"/>
      <c r="G335" s="540"/>
      <c r="H335" s="541"/>
    </row>
    <row r="336" spans="5:9" s="524" customFormat="1" x14ac:dyDescent="0.25">
      <c r="E336" s="539"/>
      <c r="F336" s="540"/>
      <c r="G336" s="540"/>
      <c r="H336" s="541"/>
    </row>
    <row r="337" spans="5:8" s="524" customFormat="1" x14ac:dyDescent="0.25">
      <c r="E337" s="539"/>
      <c r="F337" s="540"/>
      <c r="G337" s="540"/>
      <c r="H337" s="541"/>
    </row>
    <row r="338" spans="5:8" s="524" customFormat="1" x14ac:dyDescent="0.25">
      <c r="E338" s="539"/>
      <c r="F338" s="540"/>
      <c r="G338" s="540"/>
      <c r="H338" s="541"/>
    </row>
    <row r="339" spans="5:8" s="524" customFormat="1" x14ac:dyDescent="0.25">
      <c r="E339" s="539"/>
      <c r="F339" s="540"/>
      <c r="G339" s="540"/>
      <c r="H339" s="541"/>
    </row>
    <row r="340" spans="5:8" s="524" customFormat="1" x14ac:dyDescent="0.25">
      <c r="E340" s="539"/>
      <c r="F340" s="540"/>
      <c r="G340" s="540"/>
      <c r="H340" s="541"/>
    </row>
    <row r="341" spans="5:8" s="524" customFormat="1" x14ac:dyDescent="0.25">
      <c r="E341" s="539"/>
      <c r="F341" s="540"/>
      <c r="G341" s="540"/>
      <c r="H341" s="541"/>
    </row>
    <row r="342" spans="5:8" s="524" customFormat="1" x14ac:dyDescent="0.25">
      <c r="E342" s="539"/>
      <c r="F342" s="540"/>
      <c r="G342" s="540"/>
      <c r="H342" s="541"/>
    </row>
    <row r="343" spans="5:8" s="524" customFormat="1" x14ac:dyDescent="0.25">
      <c r="E343" s="539"/>
      <c r="F343" s="540"/>
      <c r="G343" s="540"/>
      <c r="H343" s="541"/>
    </row>
    <row r="344" spans="5:8" s="524" customFormat="1" x14ac:dyDescent="0.25">
      <c r="E344" s="539"/>
      <c r="F344" s="540"/>
      <c r="G344" s="540"/>
      <c r="H344" s="541"/>
    </row>
    <row r="345" spans="5:8" s="524" customFormat="1" x14ac:dyDescent="0.25">
      <c r="E345" s="539"/>
      <c r="F345" s="540"/>
      <c r="G345" s="540"/>
      <c r="H345" s="541"/>
    </row>
    <row r="346" spans="5:8" s="524" customFormat="1" x14ac:dyDescent="0.25">
      <c r="E346" s="539"/>
      <c r="F346" s="540"/>
      <c r="G346" s="540"/>
      <c r="H346" s="541"/>
    </row>
    <row r="347" spans="5:8" s="524" customFormat="1" x14ac:dyDescent="0.25">
      <c r="E347" s="539"/>
      <c r="F347" s="540"/>
      <c r="G347" s="540"/>
      <c r="H347" s="541"/>
    </row>
    <row r="348" spans="5:8" s="524" customFormat="1" x14ac:dyDescent="0.25">
      <c r="E348" s="539"/>
      <c r="F348" s="540"/>
      <c r="G348" s="540"/>
      <c r="H348" s="541"/>
    </row>
    <row r="349" spans="5:8" s="524" customFormat="1" x14ac:dyDescent="0.25">
      <c r="E349" s="539"/>
      <c r="F349" s="540"/>
      <c r="G349" s="540"/>
      <c r="H349" s="541"/>
    </row>
    <row r="350" spans="5:8" s="524" customFormat="1" x14ac:dyDescent="0.25">
      <c r="E350" s="539"/>
      <c r="F350" s="540"/>
      <c r="G350" s="540"/>
      <c r="H350" s="541"/>
    </row>
    <row r="351" spans="5:8" s="524" customFormat="1" x14ac:dyDescent="0.25">
      <c r="E351" s="539"/>
      <c r="F351" s="540"/>
      <c r="G351" s="540"/>
      <c r="H351" s="541"/>
    </row>
    <row r="352" spans="5:8" s="524" customFormat="1" x14ac:dyDescent="0.25">
      <c r="E352" s="539"/>
      <c r="F352" s="540"/>
      <c r="G352" s="540"/>
      <c r="H352" s="541"/>
    </row>
    <row r="353" spans="5:8" s="524" customFormat="1" x14ac:dyDescent="0.25">
      <c r="E353" s="539"/>
      <c r="F353" s="540"/>
      <c r="G353" s="540"/>
      <c r="H353" s="541"/>
    </row>
    <row r="354" spans="5:8" s="524" customFormat="1" x14ac:dyDescent="0.25">
      <c r="E354" s="539"/>
      <c r="F354" s="540"/>
      <c r="G354" s="540"/>
      <c r="H354" s="541"/>
    </row>
    <row r="355" spans="5:8" s="524" customFormat="1" x14ac:dyDescent="0.25">
      <c r="E355" s="539"/>
      <c r="F355" s="540"/>
      <c r="G355" s="540"/>
      <c r="H355" s="541"/>
    </row>
    <row r="356" spans="5:8" s="524" customFormat="1" x14ac:dyDescent="0.25">
      <c r="E356" s="539"/>
      <c r="F356" s="540"/>
      <c r="G356" s="540"/>
      <c r="H356" s="541"/>
    </row>
    <row r="357" spans="5:8" s="524" customFormat="1" x14ac:dyDescent="0.25">
      <c r="E357" s="539"/>
      <c r="F357" s="540"/>
      <c r="G357" s="540"/>
      <c r="H357" s="541"/>
    </row>
    <row r="358" spans="5:8" s="524" customFormat="1" x14ac:dyDescent="0.25">
      <c r="E358" s="539"/>
      <c r="F358" s="540"/>
      <c r="G358" s="540"/>
      <c r="H358" s="541"/>
    </row>
    <row r="359" spans="5:8" s="524" customFormat="1" x14ac:dyDescent="0.25">
      <c r="E359" s="539"/>
      <c r="F359" s="540"/>
      <c r="G359" s="540"/>
      <c r="H359" s="541"/>
    </row>
    <row r="360" spans="5:8" s="524" customFormat="1" x14ac:dyDescent="0.25">
      <c r="E360" s="539"/>
      <c r="F360" s="540"/>
      <c r="G360" s="540"/>
      <c r="H360" s="541"/>
    </row>
    <row r="361" spans="5:8" s="524" customFormat="1" x14ac:dyDescent="0.25">
      <c r="E361" s="539"/>
      <c r="F361" s="540"/>
      <c r="G361" s="540"/>
      <c r="H361" s="541"/>
    </row>
    <row r="362" spans="5:8" s="524" customFormat="1" x14ac:dyDescent="0.25">
      <c r="E362" s="539"/>
      <c r="F362" s="540"/>
      <c r="G362" s="540"/>
      <c r="H362" s="541"/>
    </row>
    <row r="363" spans="5:8" s="524" customFormat="1" x14ac:dyDescent="0.25">
      <c r="E363" s="539"/>
      <c r="F363" s="540"/>
      <c r="G363" s="540"/>
      <c r="H363" s="541"/>
    </row>
    <row r="364" spans="5:8" s="524" customFormat="1" x14ac:dyDescent="0.25">
      <c r="E364" s="539"/>
      <c r="F364" s="540"/>
      <c r="G364" s="540"/>
      <c r="H364" s="541"/>
    </row>
    <row r="365" spans="5:8" s="524" customFormat="1" x14ac:dyDescent="0.25">
      <c r="E365" s="539"/>
      <c r="F365" s="540"/>
      <c r="G365" s="540"/>
      <c r="H365" s="541"/>
    </row>
    <row r="366" spans="5:8" s="524" customFormat="1" x14ac:dyDescent="0.25">
      <c r="E366" s="539"/>
      <c r="F366" s="540"/>
      <c r="G366" s="540"/>
      <c r="H366" s="541"/>
    </row>
    <row r="367" spans="5:8" s="524" customFormat="1" x14ac:dyDescent="0.25">
      <c r="E367" s="539"/>
      <c r="F367" s="540"/>
      <c r="G367" s="540"/>
      <c r="H367" s="541"/>
    </row>
    <row r="368" spans="5:8" s="524" customFormat="1" x14ac:dyDescent="0.25">
      <c r="E368" s="539"/>
      <c r="F368" s="540"/>
      <c r="G368" s="540"/>
      <c r="H368" s="541"/>
    </row>
    <row r="369" spans="5:8" s="524" customFormat="1" x14ac:dyDescent="0.25">
      <c r="E369" s="539"/>
      <c r="F369" s="540"/>
      <c r="G369" s="540"/>
      <c r="H369" s="541"/>
    </row>
    <row r="370" spans="5:8" s="524" customFormat="1" x14ac:dyDescent="0.25">
      <c r="E370" s="539"/>
      <c r="F370" s="540"/>
      <c r="G370" s="540"/>
      <c r="H370" s="541"/>
    </row>
    <row r="371" spans="5:8" s="524" customFormat="1" x14ac:dyDescent="0.25">
      <c r="E371" s="539"/>
      <c r="F371" s="540"/>
      <c r="G371" s="540"/>
      <c r="H371" s="541"/>
    </row>
    <row r="372" spans="5:8" s="524" customFormat="1" x14ac:dyDescent="0.25">
      <c r="E372" s="539"/>
      <c r="F372" s="540"/>
      <c r="G372" s="540"/>
      <c r="H372" s="541"/>
    </row>
    <row r="373" spans="5:8" s="524" customFormat="1" x14ac:dyDescent="0.25">
      <c r="E373" s="539"/>
      <c r="F373" s="540"/>
      <c r="G373" s="540"/>
      <c r="H373" s="541"/>
    </row>
    <row r="374" spans="5:8" s="524" customFormat="1" x14ac:dyDescent="0.25">
      <c r="E374" s="539"/>
      <c r="F374" s="540"/>
      <c r="G374" s="540"/>
      <c r="H374" s="541"/>
    </row>
    <row r="375" spans="5:8" s="524" customFormat="1" x14ac:dyDescent="0.25">
      <c r="E375" s="539"/>
      <c r="F375" s="540"/>
      <c r="G375" s="540"/>
      <c r="H375" s="541"/>
    </row>
    <row r="376" spans="5:8" s="524" customFormat="1" x14ac:dyDescent="0.25">
      <c r="E376" s="539"/>
      <c r="F376" s="540"/>
      <c r="G376" s="540"/>
      <c r="H376" s="541"/>
    </row>
    <row r="377" spans="5:8" s="524" customFormat="1" x14ac:dyDescent="0.25">
      <c r="E377" s="539"/>
      <c r="F377" s="540"/>
      <c r="G377" s="540"/>
      <c r="H377" s="541"/>
    </row>
    <row r="378" spans="5:8" s="524" customFormat="1" x14ac:dyDescent="0.25">
      <c r="E378" s="539"/>
      <c r="F378" s="540"/>
      <c r="G378" s="540"/>
      <c r="H378" s="541"/>
    </row>
    <row r="379" spans="5:8" s="524" customFormat="1" x14ac:dyDescent="0.25">
      <c r="E379" s="539"/>
      <c r="F379" s="540"/>
      <c r="G379" s="540"/>
      <c r="H379" s="541"/>
    </row>
    <row r="380" spans="5:8" s="524" customFormat="1" x14ac:dyDescent="0.25">
      <c r="E380" s="539"/>
      <c r="F380" s="540"/>
      <c r="G380" s="540"/>
      <c r="H380" s="541"/>
    </row>
    <row r="381" spans="5:8" s="524" customFormat="1" x14ac:dyDescent="0.25">
      <c r="E381" s="539"/>
      <c r="F381" s="540"/>
      <c r="G381" s="540"/>
      <c r="H381" s="541"/>
    </row>
    <row r="382" spans="5:8" s="524" customFormat="1" x14ac:dyDescent="0.25">
      <c r="E382" s="539"/>
      <c r="F382" s="540"/>
      <c r="G382" s="540"/>
      <c r="H382" s="541"/>
    </row>
    <row r="383" spans="5:8" s="524" customFormat="1" x14ac:dyDescent="0.25">
      <c r="E383" s="539"/>
      <c r="F383" s="540"/>
      <c r="G383" s="540"/>
      <c r="H383" s="541"/>
    </row>
    <row r="384" spans="5:8" s="524" customFormat="1" x14ac:dyDescent="0.25">
      <c r="E384" s="539"/>
      <c r="F384" s="540"/>
      <c r="G384" s="540"/>
      <c r="H384" s="541"/>
    </row>
    <row r="385" spans="5:8" s="524" customFormat="1" x14ac:dyDescent="0.25">
      <c r="E385" s="539"/>
      <c r="F385" s="540"/>
      <c r="G385" s="540"/>
      <c r="H385" s="541"/>
    </row>
    <row r="386" spans="5:8" s="524" customFormat="1" x14ac:dyDescent="0.25">
      <c r="E386" s="539"/>
      <c r="F386" s="540"/>
      <c r="G386" s="540"/>
      <c r="H386" s="541"/>
    </row>
    <row r="387" spans="5:8" s="524" customFormat="1" x14ac:dyDescent="0.25">
      <c r="E387" s="539"/>
      <c r="F387" s="540"/>
      <c r="G387" s="540"/>
      <c r="H387" s="541"/>
    </row>
    <row r="388" spans="5:8" s="524" customFormat="1" x14ac:dyDescent="0.25">
      <c r="E388" s="539"/>
      <c r="F388" s="540"/>
      <c r="G388" s="540"/>
      <c r="H388" s="541"/>
    </row>
    <row r="389" spans="5:8" s="524" customFormat="1" x14ac:dyDescent="0.25">
      <c r="E389" s="539"/>
      <c r="F389" s="540"/>
      <c r="G389" s="540"/>
      <c r="H389" s="541"/>
    </row>
    <row r="390" spans="5:8" s="524" customFormat="1" x14ac:dyDescent="0.25">
      <c r="E390" s="539"/>
      <c r="F390" s="540"/>
      <c r="G390" s="540"/>
      <c r="H390" s="541"/>
    </row>
    <row r="391" spans="5:8" s="524" customFormat="1" x14ac:dyDescent="0.25">
      <c r="E391" s="539"/>
      <c r="F391" s="540"/>
      <c r="G391" s="540"/>
      <c r="H391" s="541"/>
    </row>
    <row r="392" spans="5:8" s="524" customFormat="1" x14ac:dyDescent="0.25">
      <c r="E392" s="539"/>
      <c r="F392" s="540"/>
      <c r="G392" s="540"/>
      <c r="H392" s="541"/>
    </row>
    <row r="393" spans="5:8" s="524" customFormat="1" x14ac:dyDescent="0.25">
      <c r="E393" s="539"/>
      <c r="F393" s="540"/>
      <c r="G393" s="540"/>
      <c r="H393" s="541"/>
    </row>
    <row r="394" spans="5:8" s="524" customFormat="1" x14ac:dyDescent="0.25">
      <c r="E394" s="539"/>
      <c r="F394" s="540"/>
      <c r="G394" s="540"/>
      <c r="H394" s="541"/>
    </row>
    <row r="395" spans="5:8" s="524" customFormat="1" x14ac:dyDescent="0.25">
      <c r="E395" s="539"/>
      <c r="F395" s="540"/>
      <c r="G395" s="540"/>
      <c r="H395" s="541"/>
    </row>
    <row r="396" spans="5:8" s="524" customFormat="1" x14ac:dyDescent="0.25">
      <c r="E396" s="539"/>
      <c r="F396" s="540"/>
      <c r="G396" s="540"/>
      <c r="H396" s="541"/>
    </row>
    <row r="397" spans="5:8" s="524" customFormat="1" x14ac:dyDescent="0.25">
      <c r="E397" s="539"/>
      <c r="F397" s="540"/>
      <c r="G397" s="540"/>
      <c r="H397" s="541"/>
    </row>
    <row r="398" spans="5:8" s="524" customFormat="1" x14ac:dyDescent="0.25">
      <c r="E398" s="539"/>
      <c r="F398" s="540"/>
      <c r="G398" s="540"/>
      <c r="H398" s="541"/>
    </row>
    <row r="399" spans="5:8" s="524" customFormat="1" x14ac:dyDescent="0.25">
      <c r="E399" s="539"/>
      <c r="F399" s="540"/>
      <c r="G399" s="540"/>
      <c r="H399" s="541"/>
    </row>
    <row r="400" spans="5:8" s="524" customFormat="1" x14ac:dyDescent="0.25">
      <c r="E400" s="539"/>
      <c r="F400" s="540"/>
      <c r="G400" s="540"/>
      <c r="H400" s="541"/>
    </row>
    <row r="401" spans="5:8" s="524" customFormat="1" x14ac:dyDescent="0.25">
      <c r="E401" s="539"/>
      <c r="F401" s="540"/>
      <c r="G401" s="540"/>
      <c r="H401" s="541"/>
    </row>
    <row r="402" spans="5:8" s="524" customFormat="1" x14ac:dyDescent="0.25">
      <c r="E402" s="539"/>
      <c r="F402" s="540"/>
      <c r="G402" s="540"/>
      <c r="H402" s="541"/>
    </row>
    <row r="403" spans="5:8" s="524" customFormat="1" x14ac:dyDescent="0.25">
      <c r="E403" s="539"/>
      <c r="F403" s="540"/>
      <c r="G403" s="540"/>
      <c r="H403" s="541"/>
    </row>
    <row r="404" spans="5:8" s="524" customFormat="1" x14ac:dyDescent="0.25">
      <c r="E404" s="539"/>
      <c r="F404" s="540"/>
      <c r="G404" s="540"/>
      <c r="H404" s="541"/>
    </row>
    <row r="405" spans="5:8" s="524" customFormat="1" x14ac:dyDescent="0.25">
      <c r="E405" s="539"/>
      <c r="F405" s="540"/>
      <c r="G405" s="540"/>
      <c r="H405" s="541"/>
    </row>
    <row r="406" spans="5:8" s="524" customFormat="1" x14ac:dyDescent="0.25">
      <c r="E406" s="539"/>
      <c r="F406" s="540"/>
      <c r="G406" s="540"/>
      <c r="H406" s="541"/>
    </row>
    <row r="407" spans="5:8" s="524" customFormat="1" x14ac:dyDescent="0.25">
      <c r="E407" s="539"/>
      <c r="F407" s="540"/>
      <c r="G407" s="540"/>
      <c r="H407" s="541"/>
    </row>
    <row r="408" spans="5:8" s="524" customFormat="1" x14ac:dyDescent="0.25">
      <c r="E408" s="539"/>
      <c r="F408" s="540"/>
      <c r="G408" s="540"/>
      <c r="H408" s="541"/>
    </row>
    <row r="409" spans="5:8" s="524" customFormat="1" x14ac:dyDescent="0.25">
      <c r="E409" s="539"/>
      <c r="F409" s="540"/>
      <c r="G409" s="540"/>
      <c r="H409" s="541"/>
    </row>
    <row r="410" spans="5:8" s="524" customFormat="1" x14ac:dyDescent="0.25">
      <c r="E410" s="539"/>
      <c r="F410" s="540"/>
      <c r="G410" s="540"/>
      <c r="H410" s="541"/>
    </row>
    <row r="411" spans="5:8" s="524" customFormat="1" x14ac:dyDescent="0.25">
      <c r="E411" s="539"/>
      <c r="F411" s="540"/>
      <c r="G411" s="540"/>
      <c r="H411" s="541"/>
    </row>
    <row r="412" spans="5:8" s="524" customFormat="1" x14ac:dyDescent="0.25">
      <c r="E412" s="539"/>
      <c r="F412" s="540"/>
      <c r="G412" s="540"/>
      <c r="H412" s="541"/>
    </row>
    <row r="413" spans="5:8" s="524" customFormat="1" x14ac:dyDescent="0.25">
      <c r="E413" s="539"/>
      <c r="F413" s="540"/>
      <c r="G413" s="540"/>
      <c r="H413" s="541"/>
    </row>
    <row r="414" spans="5:8" s="524" customFormat="1" x14ac:dyDescent="0.25">
      <c r="E414" s="539"/>
      <c r="F414" s="540"/>
      <c r="G414" s="540"/>
      <c r="H414" s="541"/>
    </row>
    <row r="415" spans="5:8" s="524" customFormat="1" x14ac:dyDescent="0.25">
      <c r="E415" s="539"/>
      <c r="F415" s="540"/>
      <c r="G415" s="540"/>
      <c r="H415" s="541"/>
    </row>
    <row r="416" spans="5:8" s="524" customFormat="1" x14ac:dyDescent="0.25">
      <c r="E416" s="539"/>
      <c r="F416" s="540"/>
      <c r="G416" s="540"/>
      <c r="H416" s="541"/>
    </row>
    <row r="417" spans="5:8" s="524" customFormat="1" x14ac:dyDescent="0.25">
      <c r="E417" s="539"/>
      <c r="F417" s="540"/>
      <c r="G417" s="540"/>
      <c r="H417" s="541"/>
    </row>
    <row r="418" spans="5:8" s="524" customFormat="1" x14ac:dyDescent="0.25">
      <c r="E418" s="539"/>
      <c r="F418" s="540"/>
      <c r="G418" s="540"/>
      <c r="H418" s="541"/>
    </row>
    <row r="419" spans="5:8" s="524" customFormat="1" x14ac:dyDescent="0.25">
      <c r="E419" s="539"/>
      <c r="F419" s="540"/>
      <c r="G419" s="540"/>
      <c r="H419" s="541"/>
    </row>
    <row r="420" spans="5:8" s="524" customFormat="1" x14ac:dyDescent="0.25">
      <c r="E420" s="539"/>
      <c r="F420" s="540"/>
      <c r="G420" s="540"/>
      <c r="H420" s="541"/>
    </row>
    <row r="421" spans="5:8" s="524" customFormat="1" x14ac:dyDescent="0.25">
      <c r="E421" s="539"/>
      <c r="F421" s="540"/>
      <c r="G421" s="540"/>
      <c r="H421" s="541"/>
    </row>
    <row r="422" spans="5:8" s="524" customFormat="1" x14ac:dyDescent="0.25">
      <c r="E422" s="539"/>
      <c r="F422" s="540"/>
      <c r="G422" s="540"/>
      <c r="H422" s="541"/>
    </row>
    <row r="423" spans="5:8" s="524" customFormat="1" x14ac:dyDescent="0.25">
      <c r="E423" s="539"/>
      <c r="F423" s="540"/>
      <c r="G423" s="540"/>
      <c r="H423" s="541"/>
    </row>
    <row r="424" spans="5:8" s="524" customFormat="1" x14ac:dyDescent="0.25">
      <c r="E424" s="539"/>
      <c r="F424" s="540"/>
      <c r="G424" s="540"/>
      <c r="H424" s="541"/>
    </row>
    <row r="425" spans="5:8" s="524" customFormat="1" x14ac:dyDescent="0.25">
      <c r="E425" s="539"/>
      <c r="F425" s="540"/>
      <c r="G425" s="540"/>
      <c r="H425" s="541"/>
    </row>
    <row r="426" spans="5:8" s="524" customFormat="1" x14ac:dyDescent="0.25">
      <c r="E426" s="539"/>
      <c r="F426" s="540"/>
      <c r="G426" s="540"/>
      <c r="H426" s="541"/>
    </row>
    <row r="427" spans="5:8" s="524" customFormat="1" x14ac:dyDescent="0.25">
      <c r="E427" s="539"/>
      <c r="F427" s="540"/>
      <c r="G427" s="540"/>
      <c r="H427" s="541"/>
    </row>
    <row r="428" spans="5:8" s="524" customFormat="1" x14ac:dyDescent="0.25">
      <c r="E428" s="539"/>
      <c r="F428" s="540"/>
      <c r="G428" s="540"/>
      <c r="H428" s="541"/>
    </row>
    <row r="429" spans="5:8" s="524" customFormat="1" x14ac:dyDescent="0.25">
      <c r="E429" s="539"/>
      <c r="F429" s="540"/>
      <c r="G429" s="540"/>
      <c r="H429" s="541"/>
    </row>
    <row r="430" spans="5:8" s="524" customFormat="1" x14ac:dyDescent="0.25">
      <c r="E430" s="539"/>
      <c r="F430" s="540"/>
      <c r="G430" s="540"/>
      <c r="H430" s="541"/>
    </row>
    <row r="431" spans="5:8" s="524" customFormat="1" x14ac:dyDescent="0.25">
      <c r="E431" s="539"/>
      <c r="F431" s="540"/>
      <c r="G431" s="540"/>
      <c r="H431" s="541"/>
    </row>
    <row r="432" spans="5:8" s="524" customFormat="1" x14ac:dyDescent="0.25">
      <c r="E432" s="539"/>
      <c r="F432" s="540"/>
      <c r="G432" s="540"/>
      <c r="H432" s="541"/>
    </row>
    <row r="433" spans="5:8" s="524" customFormat="1" x14ac:dyDescent="0.25">
      <c r="E433" s="539"/>
      <c r="F433" s="540"/>
      <c r="G433" s="540"/>
      <c r="H433" s="541"/>
    </row>
    <row r="434" spans="5:8" s="524" customFormat="1" x14ac:dyDescent="0.25">
      <c r="E434" s="539"/>
      <c r="F434" s="540"/>
      <c r="G434" s="540"/>
      <c r="H434" s="541"/>
    </row>
    <row r="435" spans="5:8" s="524" customFormat="1" x14ac:dyDescent="0.25">
      <c r="E435" s="539"/>
      <c r="F435" s="540"/>
      <c r="G435" s="540"/>
      <c r="H435" s="541"/>
    </row>
    <row r="436" spans="5:8" s="524" customFormat="1" x14ac:dyDescent="0.25">
      <c r="E436" s="539"/>
      <c r="F436" s="540"/>
      <c r="G436" s="540"/>
      <c r="H436" s="541"/>
    </row>
    <row r="437" spans="5:8" s="524" customFormat="1" x14ac:dyDescent="0.25">
      <c r="E437" s="539"/>
      <c r="F437" s="540"/>
      <c r="G437" s="540"/>
      <c r="H437" s="541"/>
    </row>
    <row r="438" spans="5:8" s="524" customFormat="1" x14ac:dyDescent="0.25">
      <c r="E438" s="539"/>
      <c r="F438" s="540"/>
      <c r="G438" s="540"/>
      <c r="H438" s="541"/>
    </row>
    <row r="439" spans="5:8" s="524" customFormat="1" x14ac:dyDescent="0.25">
      <c r="E439" s="539"/>
      <c r="F439" s="540"/>
      <c r="G439" s="540"/>
      <c r="H439" s="541"/>
    </row>
    <row r="440" spans="5:8" s="524" customFormat="1" x14ac:dyDescent="0.25">
      <c r="E440" s="539"/>
      <c r="F440" s="540"/>
      <c r="G440" s="540"/>
      <c r="H440" s="541"/>
    </row>
    <row r="441" spans="5:8" s="524" customFormat="1" x14ac:dyDescent="0.25">
      <c r="E441" s="539"/>
      <c r="F441" s="540"/>
      <c r="G441" s="540"/>
      <c r="H441" s="541"/>
    </row>
    <row r="442" spans="5:8" s="524" customFormat="1" x14ac:dyDescent="0.25">
      <c r="E442" s="539"/>
      <c r="F442" s="540"/>
      <c r="G442" s="540"/>
      <c r="H442" s="541"/>
    </row>
    <row r="443" spans="5:8" s="524" customFormat="1" x14ac:dyDescent="0.25">
      <c r="E443" s="539"/>
      <c r="F443" s="540"/>
      <c r="G443" s="540"/>
      <c r="H443" s="541"/>
    </row>
    <row r="444" spans="5:8" s="524" customFormat="1" x14ac:dyDescent="0.25">
      <c r="E444" s="539"/>
      <c r="F444" s="540"/>
      <c r="G444" s="540"/>
      <c r="H444" s="541"/>
    </row>
    <row r="445" spans="5:8" s="524" customFormat="1" x14ac:dyDescent="0.25">
      <c r="E445" s="539"/>
      <c r="F445" s="540"/>
      <c r="G445" s="540"/>
      <c r="H445" s="541"/>
    </row>
    <row r="446" spans="5:8" s="524" customFormat="1" x14ac:dyDescent="0.25">
      <c r="E446" s="539"/>
      <c r="F446" s="540"/>
      <c r="G446" s="540"/>
      <c r="H446" s="541"/>
    </row>
    <row r="447" spans="5:8" s="524" customFormat="1" x14ac:dyDescent="0.25">
      <c r="E447" s="539"/>
      <c r="F447" s="540"/>
      <c r="G447" s="540"/>
      <c r="H447" s="541"/>
    </row>
    <row r="448" spans="5:8" s="524" customFormat="1" x14ac:dyDescent="0.25">
      <c r="E448" s="539"/>
      <c r="F448" s="540"/>
      <c r="G448" s="540"/>
      <c r="H448" s="541"/>
    </row>
    <row r="449" spans="5:8" s="524" customFormat="1" x14ac:dyDescent="0.25">
      <c r="E449" s="539"/>
      <c r="F449" s="540"/>
      <c r="G449" s="540"/>
      <c r="H449" s="541"/>
    </row>
    <row r="450" spans="5:8" s="524" customFormat="1" x14ac:dyDescent="0.25">
      <c r="E450" s="539"/>
      <c r="F450" s="540"/>
      <c r="G450" s="540"/>
      <c r="H450" s="541"/>
    </row>
    <row r="451" spans="5:8" s="524" customFormat="1" x14ac:dyDescent="0.25">
      <c r="E451" s="539"/>
      <c r="F451" s="540"/>
      <c r="G451" s="540"/>
      <c r="H451" s="541"/>
    </row>
    <row r="452" spans="5:8" s="524" customFormat="1" x14ac:dyDescent="0.25">
      <c r="E452" s="539"/>
      <c r="F452" s="540"/>
      <c r="G452" s="540"/>
      <c r="H452" s="541"/>
    </row>
    <row r="453" spans="5:8" s="524" customFormat="1" x14ac:dyDescent="0.25">
      <c r="E453" s="539"/>
      <c r="F453" s="540"/>
      <c r="G453" s="540"/>
      <c r="H453" s="541"/>
    </row>
    <row r="454" spans="5:8" s="524" customFormat="1" x14ac:dyDescent="0.25">
      <c r="E454" s="539"/>
      <c r="F454" s="540"/>
      <c r="G454" s="540"/>
      <c r="H454" s="541"/>
    </row>
    <row r="455" spans="5:8" s="524" customFormat="1" x14ac:dyDescent="0.25">
      <c r="E455" s="539"/>
      <c r="F455" s="540"/>
      <c r="G455" s="540"/>
      <c r="H455" s="541"/>
    </row>
    <row r="456" spans="5:8" s="524" customFormat="1" x14ac:dyDescent="0.25">
      <c r="E456" s="539"/>
      <c r="F456" s="540"/>
      <c r="G456" s="540"/>
      <c r="H456" s="541"/>
    </row>
    <row r="457" spans="5:8" s="524" customFormat="1" x14ac:dyDescent="0.25">
      <c r="E457" s="539"/>
      <c r="F457" s="540"/>
      <c r="G457" s="540"/>
      <c r="H457" s="541"/>
    </row>
    <row r="458" spans="5:8" s="524" customFormat="1" x14ac:dyDescent="0.25">
      <c r="E458" s="539"/>
      <c r="F458" s="540"/>
      <c r="G458" s="540"/>
      <c r="H458" s="541"/>
    </row>
    <row r="459" spans="5:8" s="524" customFormat="1" x14ac:dyDescent="0.25">
      <c r="E459" s="539"/>
      <c r="F459" s="540"/>
      <c r="G459" s="540"/>
      <c r="H459" s="541"/>
    </row>
    <row r="460" spans="5:8" s="524" customFormat="1" x14ac:dyDescent="0.25">
      <c r="E460" s="539"/>
      <c r="F460" s="540"/>
      <c r="G460" s="540"/>
      <c r="H460" s="541"/>
    </row>
    <row r="461" spans="5:8" s="524" customFormat="1" x14ac:dyDescent="0.25">
      <c r="E461" s="539"/>
      <c r="F461" s="540"/>
      <c r="G461" s="540"/>
      <c r="H461" s="541"/>
    </row>
    <row r="462" spans="5:8" s="524" customFormat="1" x14ac:dyDescent="0.25">
      <c r="E462" s="539"/>
      <c r="F462" s="540"/>
      <c r="G462" s="540"/>
      <c r="H462" s="541"/>
    </row>
    <row r="463" spans="5:8" s="524" customFormat="1" x14ac:dyDescent="0.25">
      <c r="E463" s="539"/>
      <c r="F463" s="540"/>
      <c r="G463" s="540"/>
      <c r="H463" s="541"/>
    </row>
    <row r="464" spans="5:8" s="524" customFormat="1" x14ac:dyDescent="0.25">
      <c r="E464" s="539"/>
      <c r="F464" s="540"/>
      <c r="G464" s="540"/>
      <c r="H464" s="541"/>
    </row>
    <row r="465" spans="5:8" s="524" customFormat="1" x14ac:dyDescent="0.25">
      <c r="E465" s="539"/>
      <c r="F465" s="540"/>
      <c r="G465" s="540"/>
      <c r="H465" s="541"/>
    </row>
    <row r="466" spans="5:8" s="524" customFormat="1" x14ac:dyDescent="0.25">
      <c r="E466" s="539"/>
      <c r="F466" s="540"/>
      <c r="G466" s="540"/>
      <c r="H466" s="541"/>
    </row>
    <row r="467" spans="5:8" s="524" customFormat="1" x14ac:dyDescent="0.25">
      <c r="E467" s="539"/>
      <c r="F467" s="540"/>
      <c r="G467" s="540"/>
      <c r="H467" s="541"/>
    </row>
    <row r="468" spans="5:8" s="524" customFormat="1" x14ac:dyDescent="0.25">
      <c r="E468" s="539"/>
      <c r="F468" s="540"/>
      <c r="G468" s="540"/>
      <c r="H468" s="541"/>
    </row>
    <row r="469" spans="5:8" s="524" customFormat="1" x14ac:dyDescent="0.25">
      <c r="E469" s="539"/>
      <c r="F469" s="540"/>
      <c r="G469" s="540"/>
      <c r="H469" s="541"/>
    </row>
    <row r="470" spans="5:8" s="524" customFormat="1" x14ac:dyDescent="0.25">
      <c r="E470" s="539"/>
      <c r="F470" s="540"/>
      <c r="G470" s="540"/>
      <c r="H470" s="541"/>
    </row>
    <row r="471" spans="5:8" s="524" customFormat="1" x14ac:dyDescent="0.25">
      <c r="E471" s="539"/>
      <c r="F471" s="540"/>
      <c r="G471" s="540"/>
      <c r="H471" s="541"/>
    </row>
    <row r="472" spans="5:8" s="524" customFormat="1" x14ac:dyDescent="0.25">
      <c r="E472" s="539"/>
      <c r="F472" s="540"/>
      <c r="G472" s="540"/>
      <c r="H472" s="541"/>
    </row>
    <row r="473" spans="5:8" s="524" customFormat="1" x14ac:dyDescent="0.25">
      <c r="E473" s="539"/>
      <c r="F473" s="540"/>
      <c r="G473" s="540"/>
      <c r="H473" s="541"/>
    </row>
    <row r="474" spans="5:8" s="524" customFormat="1" x14ac:dyDescent="0.25">
      <c r="E474" s="539"/>
      <c r="F474" s="540"/>
      <c r="G474" s="540"/>
      <c r="H474" s="541"/>
    </row>
    <row r="475" spans="5:8" s="524" customFormat="1" x14ac:dyDescent="0.25">
      <c r="E475" s="539"/>
      <c r="F475" s="540"/>
      <c r="G475" s="540"/>
      <c r="H475" s="541"/>
    </row>
    <row r="476" spans="5:8" s="524" customFormat="1" x14ac:dyDescent="0.25">
      <c r="E476" s="539"/>
      <c r="F476" s="540"/>
      <c r="G476" s="540"/>
      <c r="H476" s="541"/>
    </row>
    <row r="477" spans="5:8" s="524" customFormat="1" x14ac:dyDescent="0.25">
      <c r="E477" s="539"/>
      <c r="F477" s="540"/>
      <c r="G477" s="540"/>
      <c r="H477" s="541"/>
    </row>
    <row r="478" spans="5:8" s="524" customFormat="1" x14ac:dyDescent="0.25">
      <c r="E478" s="539"/>
      <c r="F478" s="540"/>
      <c r="G478" s="540"/>
      <c r="H478" s="541"/>
    </row>
    <row r="479" spans="5:8" s="524" customFormat="1" x14ac:dyDescent="0.25">
      <c r="E479" s="539"/>
      <c r="F479" s="540"/>
      <c r="G479" s="540"/>
      <c r="H479" s="541"/>
    </row>
    <row r="480" spans="5:8" s="524" customFormat="1" x14ac:dyDescent="0.25">
      <c r="E480" s="539"/>
      <c r="F480" s="540"/>
      <c r="G480" s="540"/>
      <c r="H480" s="541"/>
    </row>
    <row r="481" spans="5:8" s="524" customFormat="1" x14ac:dyDescent="0.25">
      <c r="E481" s="539"/>
      <c r="F481" s="540"/>
      <c r="G481" s="540"/>
      <c r="H481" s="541"/>
    </row>
    <row r="482" spans="5:8" s="524" customFormat="1" x14ac:dyDescent="0.25">
      <c r="E482" s="539"/>
      <c r="F482" s="540"/>
      <c r="G482" s="540"/>
      <c r="H482" s="541"/>
    </row>
    <row r="483" spans="5:8" s="524" customFormat="1" x14ac:dyDescent="0.25">
      <c r="E483" s="539"/>
      <c r="F483" s="540"/>
      <c r="G483" s="540"/>
      <c r="H483" s="541"/>
    </row>
    <row r="484" spans="5:8" s="524" customFormat="1" x14ac:dyDescent="0.25">
      <c r="E484" s="539"/>
      <c r="F484" s="540"/>
      <c r="G484" s="540"/>
      <c r="H484" s="541"/>
    </row>
    <row r="485" spans="5:8" s="524" customFormat="1" x14ac:dyDescent="0.25">
      <c r="E485" s="539"/>
      <c r="F485" s="540"/>
      <c r="G485" s="540"/>
      <c r="H485" s="541"/>
    </row>
    <row r="486" spans="5:8" s="524" customFormat="1" x14ac:dyDescent="0.25">
      <c r="E486" s="539"/>
      <c r="F486" s="540"/>
      <c r="G486" s="540"/>
      <c r="H486" s="541"/>
    </row>
    <row r="487" spans="5:8" s="524" customFormat="1" x14ac:dyDescent="0.25">
      <c r="E487" s="539"/>
      <c r="F487" s="540"/>
      <c r="G487" s="540"/>
      <c r="H487" s="541"/>
    </row>
    <row r="488" spans="5:8" s="524" customFormat="1" x14ac:dyDescent="0.25">
      <c r="E488" s="539"/>
      <c r="F488" s="540"/>
      <c r="G488" s="540"/>
      <c r="H488" s="541"/>
    </row>
    <row r="1381" spans="1:3" x14ac:dyDescent="0.25">
      <c r="A1381" s="248"/>
      <c r="B1381" s="248"/>
      <c r="C1381" s="248"/>
    </row>
    <row r="1382" spans="1:3" x14ac:dyDescent="0.25">
      <c r="A1382" s="248"/>
      <c r="B1382" s="248"/>
      <c r="C1382" s="248"/>
    </row>
    <row r="1477" spans="2:8" x14ac:dyDescent="0.25">
      <c r="B1477" s="248"/>
      <c r="C1477" s="248"/>
      <c r="D1477" s="248"/>
      <c r="E1477" s="249"/>
      <c r="F1477" s="250"/>
      <c r="G1477" s="250"/>
      <c r="H1477" s="251"/>
    </row>
    <row r="1478" spans="2:8" x14ac:dyDescent="0.25">
      <c r="B1478" s="248"/>
      <c r="C1478" s="248"/>
      <c r="D1478" s="248"/>
      <c r="E1478" s="249"/>
      <c r="F1478" s="250"/>
      <c r="G1478" s="250"/>
      <c r="H1478" s="251"/>
    </row>
    <row r="1481" spans="2:8" x14ac:dyDescent="0.25">
      <c r="B1481" s="248"/>
      <c r="C1481" s="248"/>
      <c r="D1481" s="248"/>
      <c r="E1481" s="249"/>
      <c r="F1481" s="250"/>
      <c r="G1481" s="250"/>
      <c r="H1481" s="251"/>
    </row>
  </sheetData>
  <autoFilter ref="B4:B1486" xr:uid="{8B9B5712-9FBA-40CC-B3BF-14FE5B9EBA8F}"/>
  <mergeCells count="10">
    <mergeCell ref="G15:I15"/>
    <mergeCell ref="A10:I10"/>
    <mergeCell ref="A12:I12"/>
    <mergeCell ref="A7:J7"/>
    <mergeCell ref="A8:J8"/>
    <mergeCell ref="A15:A16"/>
    <mergeCell ref="B15:B16"/>
    <mergeCell ref="C15:C16"/>
    <mergeCell ref="D15:D16"/>
    <mergeCell ref="E15:F15"/>
  </mergeCells>
  <phoneticPr fontId="27" type="noConversion"/>
  <printOptions horizontalCentered="1"/>
  <pageMargins left="0" right="0" top="0.59055118110236227" bottom="0.59055118110236227" header="0.39370078740157483" footer="0.39370078740157483"/>
  <pageSetup paperSize="9" scale="59" fitToHeight="0" orientation="portrait" horizontalDpi="300" verticalDpi="300" r:id="rId1"/>
  <headerFooter>
    <oddFooter>&amp;CСтраниц -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306F8-4BB8-4989-A79A-01C0B8E1B439}">
  <sheetPr>
    <tabColor theme="9" tint="-0.249977111117893"/>
    <pageSetUpPr fitToPage="1"/>
  </sheetPr>
  <dimension ref="A1:L46"/>
  <sheetViews>
    <sheetView showGridLines="0" showWhiteSpace="0" zoomScaleNormal="100" workbookViewId="0">
      <selection activeCell="B42" sqref="B42:B43"/>
    </sheetView>
  </sheetViews>
  <sheetFormatPr defaultColWidth="8.77734375" defaultRowHeight="13.2" outlineLevelRow="1" x14ac:dyDescent="0.25"/>
  <cols>
    <col min="1" max="1" width="6.109375" style="280" customWidth="1"/>
    <col min="2" max="2" width="70.44140625" style="79" customWidth="1"/>
    <col min="3" max="3" width="11.6640625" style="79" customWidth="1"/>
    <col min="4" max="4" width="11.6640625" style="374" customWidth="1"/>
    <col min="5" max="7" width="11.6640625" style="79" customWidth="1"/>
    <col min="8" max="8" width="15.44140625" style="79" customWidth="1"/>
    <col min="9" max="9" width="18.77734375" style="79" bestFit="1" customWidth="1"/>
    <col min="10" max="10" width="17.77734375" style="79" customWidth="1"/>
    <col min="11" max="11" width="13" style="79" customWidth="1"/>
    <col min="12" max="14" width="10.109375" style="79" customWidth="1"/>
    <col min="15" max="16384" width="8.77734375" style="79"/>
  </cols>
  <sheetData>
    <row r="1" spans="1:9" s="2" customFormat="1" x14ac:dyDescent="0.25">
      <c r="A1" s="281"/>
      <c r="D1" s="365"/>
      <c r="I1" s="590" t="s">
        <v>1142</v>
      </c>
    </row>
    <row r="2" spans="1:9" s="2" customFormat="1" ht="27" customHeight="1" x14ac:dyDescent="0.25">
      <c r="A2" s="633" t="s">
        <v>788</v>
      </c>
      <c r="B2" s="633"/>
      <c r="C2" s="633"/>
      <c r="D2" s="633"/>
      <c r="E2" s="633"/>
      <c r="F2" s="633"/>
      <c r="G2" s="633"/>
      <c r="H2" s="633"/>
      <c r="I2" s="633"/>
    </row>
    <row r="3" spans="1:9" s="2" customFormat="1" ht="12.75" customHeight="1" x14ac:dyDescent="0.25">
      <c r="A3" s="633" t="s">
        <v>352</v>
      </c>
      <c r="B3" s="633"/>
      <c r="C3" s="633"/>
      <c r="D3" s="633"/>
      <c r="E3" s="633"/>
      <c r="F3" s="633"/>
      <c r="G3" s="633"/>
      <c r="H3" s="633"/>
      <c r="I3" s="633"/>
    </row>
    <row r="4" spans="1:9" s="2" customFormat="1" ht="33.75" customHeight="1" x14ac:dyDescent="0.25">
      <c r="A4" s="634" t="s">
        <v>1098</v>
      </c>
      <c r="B4" s="634"/>
      <c r="C4" s="634"/>
      <c r="D4" s="634"/>
      <c r="E4" s="634"/>
      <c r="F4" s="634"/>
      <c r="G4" s="634"/>
      <c r="H4" s="634"/>
      <c r="I4" s="634"/>
    </row>
    <row r="5" spans="1:9" s="2" customFormat="1" ht="15.6" x14ac:dyDescent="0.25">
      <c r="A5" s="281"/>
      <c r="B5" s="76"/>
      <c r="C5" s="408"/>
      <c r="D5" s="412"/>
      <c r="E5" s="408"/>
      <c r="F5" s="408"/>
      <c r="G5" s="408"/>
      <c r="H5" s="408"/>
      <c r="I5" s="408"/>
    </row>
    <row r="6" spans="1:9" s="2" customFormat="1" x14ac:dyDescent="0.25">
      <c r="A6" s="281"/>
      <c r="C6" s="75"/>
      <c r="D6" s="365"/>
    </row>
    <row r="7" spans="1:9" s="2" customFormat="1" x14ac:dyDescent="0.25">
      <c r="A7" s="635" t="s">
        <v>1092</v>
      </c>
      <c r="B7" s="635"/>
      <c r="C7" s="635"/>
      <c r="D7" s="635"/>
      <c r="E7" s="635"/>
      <c r="F7" s="635"/>
      <c r="G7" s="635"/>
      <c r="H7" s="635"/>
      <c r="I7" s="635"/>
    </row>
    <row r="8" spans="1:9" s="2" customFormat="1" x14ac:dyDescent="0.25">
      <c r="A8" s="281"/>
      <c r="D8" s="365"/>
    </row>
    <row r="9" spans="1:9" s="2" customFormat="1" x14ac:dyDescent="0.25">
      <c r="A9" s="421"/>
      <c r="B9" s="77"/>
      <c r="C9" s="77"/>
      <c r="D9" s="366"/>
      <c r="E9" s="77"/>
      <c r="F9" s="77"/>
      <c r="G9" s="77"/>
      <c r="H9" s="77"/>
      <c r="I9" s="77"/>
    </row>
    <row r="10" spans="1:9" s="2" customFormat="1" x14ac:dyDescent="0.25">
      <c r="A10" s="281"/>
      <c r="D10" s="365"/>
    </row>
    <row r="11" spans="1:9" x14ac:dyDescent="0.25">
      <c r="B11" s="78"/>
      <c r="C11" s="78"/>
      <c r="D11" s="413"/>
      <c r="E11" s="78"/>
      <c r="F11" s="78"/>
      <c r="G11" s="78"/>
      <c r="H11" s="78"/>
      <c r="I11" s="78"/>
    </row>
    <row r="12" spans="1:9" s="2" customFormat="1" ht="12.75" customHeight="1" x14ac:dyDescent="0.25">
      <c r="A12" s="422" t="s">
        <v>3</v>
      </c>
      <c r="B12" s="407"/>
      <c r="C12" s="407"/>
      <c r="D12" s="414"/>
      <c r="E12" s="407"/>
      <c r="F12" s="407"/>
      <c r="G12" s="407"/>
      <c r="H12" s="407"/>
      <c r="I12" s="74"/>
    </row>
    <row r="13" spans="1:9" s="80" customFormat="1" ht="22.5" customHeight="1" x14ac:dyDescent="0.25">
      <c r="A13" s="618" t="s">
        <v>826</v>
      </c>
      <c r="B13" s="619" t="s">
        <v>851</v>
      </c>
      <c r="C13" s="619" t="s">
        <v>850</v>
      </c>
      <c r="D13" s="619" t="s">
        <v>764</v>
      </c>
      <c r="E13" s="620" t="s">
        <v>1060</v>
      </c>
      <c r="F13" s="621"/>
      <c r="G13" s="622" t="s">
        <v>1059</v>
      </c>
      <c r="H13" s="622"/>
      <c r="I13" s="622"/>
    </row>
    <row r="14" spans="1:9" s="80" customFormat="1" ht="33" customHeight="1" x14ac:dyDescent="0.25">
      <c r="A14" s="618"/>
      <c r="B14" s="619"/>
      <c r="C14" s="619"/>
      <c r="D14" s="619"/>
      <c r="E14" s="196" t="s">
        <v>580</v>
      </c>
      <c r="F14" s="187" t="s">
        <v>864</v>
      </c>
      <c r="G14" s="338" t="s">
        <v>580</v>
      </c>
      <c r="H14" s="338" t="s">
        <v>864</v>
      </c>
      <c r="I14" s="339" t="s">
        <v>350</v>
      </c>
    </row>
    <row r="15" spans="1:9" s="80" customFormat="1" ht="25.5" customHeight="1" x14ac:dyDescent="0.25">
      <c r="A15" s="380">
        <v>1</v>
      </c>
      <c r="B15" s="182">
        <v>2</v>
      </c>
      <c r="C15" s="182">
        <v>3</v>
      </c>
      <c r="D15" s="182">
        <v>4</v>
      </c>
      <c r="E15" s="182">
        <v>5</v>
      </c>
      <c r="F15" s="181">
        <v>6</v>
      </c>
      <c r="G15" s="380">
        <v>7</v>
      </c>
      <c r="H15" s="380">
        <v>8</v>
      </c>
      <c r="I15" s="380">
        <v>9</v>
      </c>
    </row>
    <row r="16" spans="1:9" s="81" customFormat="1" ht="17.25" customHeight="1" x14ac:dyDescent="0.25">
      <c r="A16" s="277">
        <v>1</v>
      </c>
      <c r="B16" s="117" t="s">
        <v>2</v>
      </c>
      <c r="C16" s="9" t="s">
        <v>1040</v>
      </c>
      <c r="D16" s="369">
        <v>54</v>
      </c>
      <c r="E16" s="409"/>
      <c r="F16" s="409"/>
      <c r="G16" s="265"/>
      <c r="H16" s="265">
        <f>D16*F16</f>
        <v>0</v>
      </c>
      <c r="I16" s="265">
        <f>G16+H16</f>
        <v>0</v>
      </c>
    </row>
    <row r="17" spans="1:12" s="2" customFormat="1" ht="19.5" customHeight="1" outlineLevel="1" x14ac:dyDescent="0.25">
      <c r="A17" s="143" t="s">
        <v>353</v>
      </c>
      <c r="B17" s="144" t="s">
        <v>827</v>
      </c>
      <c r="C17" s="43" t="s">
        <v>883</v>
      </c>
      <c r="D17" s="415">
        <v>0.16</v>
      </c>
      <c r="E17" s="145"/>
      <c r="F17" s="145"/>
      <c r="G17" s="417">
        <f>D17*E17</f>
        <v>0</v>
      </c>
      <c r="H17" s="418"/>
      <c r="I17" s="418">
        <f t="shared" ref="I17" si="0">G17+H17</f>
        <v>0</v>
      </c>
      <c r="L17" s="82"/>
    </row>
    <row r="18" spans="1:12" s="2" customFormat="1" ht="18.75" customHeight="1" outlineLevel="1" x14ac:dyDescent="0.25">
      <c r="A18" s="143" t="s">
        <v>354</v>
      </c>
      <c r="B18" s="144" t="s">
        <v>756</v>
      </c>
      <c r="C18" s="43" t="s">
        <v>883</v>
      </c>
      <c r="D18" s="415">
        <v>1.73</v>
      </c>
      <c r="E18" s="145"/>
      <c r="F18" s="145"/>
      <c r="G18" s="417">
        <f>D18*E18</f>
        <v>0</v>
      </c>
      <c r="H18" s="418"/>
      <c r="I18" s="418">
        <f t="shared" ref="I18" si="1">G18+H18</f>
        <v>0</v>
      </c>
      <c r="L18" s="82"/>
    </row>
    <row r="19" spans="1:12" s="81" customFormat="1" ht="21.75" customHeight="1" x14ac:dyDescent="0.25">
      <c r="A19" s="277" t="s">
        <v>1</v>
      </c>
      <c r="B19" s="117" t="s">
        <v>6</v>
      </c>
      <c r="C19" s="9" t="s">
        <v>1041</v>
      </c>
      <c r="D19" s="369">
        <v>13.922000000000001</v>
      </c>
      <c r="E19" s="139"/>
      <c r="F19" s="139"/>
      <c r="G19" s="265"/>
      <c r="H19" s="419">
        <f>D19*F19</f>
        <v>0</v>
      </c>
      <c r="I19" s="418">
        <f>G19+H19</f>
        <v>0</v>
      </c>
      <c r="L19" s="82"/>
    </row>
    <row r="20" spans="1:12" s="2" customFormat="1" ht="23.25" customHeight="1" x14ac:dyDescent="0.25">
      <c r="A20" s="278" t="s">
        <v>360</v>
      </c>
      <c r="B20" s="1" t="s">
        <v>8</v>
      </c>
      <c r="C20" s="254" t="s">
        <v>1041</v>
      </c>
      <c r="D20" s="391">
        <v>0.67</v>
      </c>
      <c r="E20" s="411"/>
      <c r="F20" s="411"/>
      <c r="G20" s="266">
        <f t="shared" ref="G20:G22" si="2">D20*E20</f>
        <v>0</v>
      </c>
      <c r="H20" s="420"/>
      <c r="I20" s="420">
        <f t="shared" ref="I20:I22" si="3">G20+H20</f>
        <v>0</v>
      </c>
      <c r="L20" s="82"/>
    </row>
    <row r="21" spans="1:12" s="2" customFormat="1" ht="24" customHeight="1" x14ac:dyDescent="0.25">
      <c r="A21" s="278" t="s">
        <v>361</v>
      </c>
      <c r="B21" s="1" t="s">
        <v>11</v>
      </c>
      <c r="C21" s="254" t="s">
        <v>1041</v>
      </c>
      <c r="D21" s="391">
        <v>0.67</v>
      </c>
      <c r="E21" s="411"/>
      <c r="F21" s="411"/>
      <c r="G21" s="266">
        <f t="shared" si="2"/>
        <v>0</v>
      </c>
      <c r="H21" s="420"/>
      <c r="I21" s="420">
        <f t="shared" si="3"/>
        <v>0</v>
      </c>
      <c r="L21" s="82"/>
    </row>
    <row r="22" spans="1:12" s="2" customFormat="1" ht="22.5" customHeight="1" x14ac:dyDescent="0.25">
      <c r="A22" s="278" t="s">
        <v>362</v>
      </c>
      <c r="B22" s="1" t="s">
        <v>13</v>
      </c>
      <c r="C22" s="254" t="s">
        <v>869</v>
      </c>
      <c r="D22" s="391">
        <v>8373.66</v>
      </c>
      <c r="E22" s="411"/>
      <c r="F22" s="411"/>
      <c r="G22" s="266">
        <f t="shared" si="2"/>
        <v>0</v>
      </c>
      <c r="H22" s="420"/>
      <c r="I22" s="420">
        <f t="shared" si="3"/>
        <v>0</v>
      </c>
      <c r="L22" s="82"/>
    </row>
    <row r="23" spans="1:12" s="81" customFormat="1" ht="27.75" customHeight="1" x14ac:dyDescent="0.25">
      <c r="A23" s="277" t="s">
        <v>5</v>
      </c>
      <c r="B23" s="117" t="s">
        <v>17</v>
      </c>
      <c r="C23" s="9" t="s">
        <v>869</v>
      </c>
      <c r="D23" s="369">
        <v>7281.6</v>
      </c>
      <c r="E23" s="410"/>
      <c r="F23" s="410"/>
      <c r="G23" s="265"/>
      <c r="H23" s="419">
        <f>D23*F23</f>
        <v>0</v>
      </c>
      <c r="I23" s="419">
        <f>G23+H23</f>
        <v>0</v>
      </c>
      <c r="L23" s="82"/>
    </row>
    <row r="24" spans="1:12" s="2" customFormat="1" ht="17.25" customHeight="1" x14ac:dyDescent="0.25">
      <c r="A24" s="278" t="s">
        <v>365</v>
      </c>
      <c r="B24" s="1" t="s">
        <v>20</v>
      </c>
      <c r="C24" s="254" t="s">
        <v>14</v>
      </c>
      <c r="D24" s="391">
        <v>8009.7160000000003</v>
      </c>
      <c r="E24" s="411"/>
      <c r="F24" s="411"/>
      <c r="G24" s="266">
        <f>D24*E24</f>
        <v>0</v>
      </c>
      <c r="H24" s="420"/>
      <c r="I24" s="420">
        <f t="shared" ref="I24" si="4">G24+H24</f>
        <v>0</v>
      </c>
      <c r="L24" s="82"/>
    </row>
    <row r="25" spans="1:12" s="81" customFormat="1" x14ac:dyDescent="0.25">
      <c r="A25" s="277" t="s">
        <v>10</v>
      </c>
      <c r="B25" s="117" t="s">
        <v>22</v>
      </c>
      <c r="C25" s="9" t="s">
        <v>869</v>
      </c>
      <c r="D25" s="369">
        <v>7281.6</v>
      </c>
      <c r="E25" s="410"/>
      <c r="F25" s="410"/>
      <c r="G25" s="265"/>
      <c r="H25" s="419">
        <f>D25*F25</f>
        <v>0</v>
      </c>
      <c r="I25" s="419">
        <f>G25+H25</f>
        <v>0</v>
      </c>
      <c r="L25" s="82"/>
    </row>
    <row r="26" spans="1:12" s="2" customFormat="1" ht="20.25" customHeight="1" outlineLevel="1" x14ac:dyDescent="0.25">
      <c r="A26" s="143" t="s">
        <v>465</v>
      </c>
      <c r="B26" s="144" t="s">
        <v>25</v>
      </c>
      <c r="C26" s="43" t="s">
        <v>883</v>
      </c>
      <c r="D26" s="415">
        <v>742.72</v>
      </c>
      <c r="E26" s="145"/>
      <c r="F26" s="145"/>
      <c r="G26" s="417">
        <f>D26*E26</f>
        <v>0</v>
      </c>
      <c r="H26" s="418"/>
      <c r="I26" s="418">
        <f t="shared" ref="I26" si="5">G26+H26</f>
        <v>0</v>
      </c>
      <c r="J26" s="83"/>
      <c r="L26" s="82"/>
    </row>
    <row r="27" spans="1:12" s="81" customFormat="1" ht="25.5" customHeight="1" x14ac:dyDescent="0.25">
      <c r="A27" s="277" t="s">
        <v>12</v>
      </c>
      <c r="B27" s="117" t="s">
        <v>27</v>
      </c>
      <c r="C27" s="9" t="s">
        <v>869</v>
      </c>
      <c r="D27" s="369">
        <v>7281.6</v>
      </c>
      <c r="E27" s="410"/>
      <c r="F27" s="410"/>
      <c r="G27" s="265"/>
      <c r="H27" s="419">
        <f>D27*F27</f>
        <v>0</v>
      </c>
      <c r="I27" s="419">
        <f>G27+H27</f>
        <v>0</v>
      </c>
      <c r="L27" s="82"/>
    </row>
    <row r="28" spans="1:12" s="2" customFormat="1" ht="21.75" customHeight="1" x14ac:dyDescent="0.25">
      <c r="A28" s="278" t="s">
        <v>375</v>
      </c>
      <c r="B28" s="1" t="s">
        <v>30</v>
      </c>
      <c r="C28" s="254" t="s">
        <v>618</v>
      </c>
      <c r="D28" s="391">
        <v>29131.599999999999</v>
      </c>
      <c r="E28" s="411"/>
      <c r="F28" s="411"/>
      <c r="G28" s="266">
        <f>D28*E28</f>
        <v>0</v>
      </c>
      <c r="H28" s="420"/>
      <c r="I28" s="420">
        <f t="shared" ref="I28:I31" si="6">G28+H28</f>
        <v>0</v>
      </c>
      <c r="L28" s="82"/>
    </row>
    <row r="29" spans="1:12" s="81" customFormat="1" x14ac:dyDescent="0.25">
      <c r="A29" s="277" t="s">
        <v>1045</v>
      </c>
      <c r="B29" s="117" t="s">
        <v>1043</v>
      </c>
      <c r="C29" s="9" t="s">
        <v>869</v>
      </c>
      <c r="D29" s="369">
        <v>7281.6</v>
      </c>
      <c r="E29" s="410"/>
      <c r="F29" s="410"/>
      <c r="G29" s="265"/>
      <c r="H29" s="419">
        <f t="shared" ref="H29:H31" si="7">D29*F29</f>
        <v>0</v>
      </c>
      <c r="I29" s="419">
        <f t="shared" si="6"/>
        <v>0</v>
      </c>
      <c r="L29" s="82"/>
    </row>
    <row r="30" spans="1:12" s="81" customFormat="1" x14ac:dyDescent="0.25">
      <c r="A30" s="277" t="s">
        <v>16</v>
      </c>
      <c r="B30" s="117" t="s">
        <v>828</v>
      </c>
      <c r="C30" s="9" t="s">
        <v>869</v>
      </c>
      <c r="D30" s="369">
        <v>7281.6</v>
      </c>
      <c r="E30" s="410"/>
      <c r="F30" s="410"/>
      <c r="G30" s="265"/>
      <c r="H30" s="419">
        <f t="shared" si="7"/>
        <v>0</v>
      </c>
      <c r="I30" s="419">
        <f t="shared" si="6"/>
        <v>0</v>
      </c>
      <c r="L30" s="82"/>
    </row>
    <row r="31" spans="1:12" s="81" customFormat="1" ht="21" customHeight="1" x14ac:dyDescent="0.25">
      <c r="A31" s="277" t="s">
        <v>18</v>
      </c>
      <c r="B31" s="117" t="s">
        <v>35</v>
      </c>
      <c r="C31" s="9" t="s">
        <v>869</v>
      </c>
      <c r="D31" s="369">
        <v>7281.6</v>
      </c>
      <c r="E31" s="410"/>
      <c r="F31" s="410"/>
      <c r="G31" s="265"/>
      <c r="H31" s="419">
        <f t="shared" si="7"/>
        <v>0</v>
      </c>
      <c r="I31" s="419">
        <f t="shared" si="6"/>
        <v>0</v>
      </c>
      <c r="L31" s="82"/>
    </row>
    <row r="32" spans="1:12" s="2" customFormat="1" x14ac:dyDescent="0.25">
      <c r="A32" s="278" t="s">
        <v>571</v>
      </c>
      <c r="B32" s="1" t="s">
        <v>37</v>
      </c>
      <c r="C32" s="254" t="s">
        <v>618</v>
      </c>
      <c r="D32" s="391">
        <v>871</v>
      </c>
      <c r="E32" s="411"/>
      <c r="F32" s="411"/>
      <c r="G32" s="266">
        <f>D32*E32</f>
        <v>0</v>
      </c>
      <c r="H32" s="420"/>
      <c r="I32" s="420">
        <f t="shared" ref="I32" si="8">G32+H32</f>
        <v>0</v>
      </c>
      <c r="L32" s="82"/>
    </row>
    <row r="33" spans="1:12" s="81" customFormat="1" ht="26.4" x14ac:dyDescent="0.25">
      <c r="A33" s="277" t="s">
        <v>19</v>
      </c>
      <c r="B33" s="117" t="s">
        <v>1044</v>
      </c>
      <c r="C33" s="9" t="s">
        <v>622</v>
      </c>
      <c r="D33" s="369">
        <v>2587</v>
      </c>
      <c r="E33" s="409"/>
      <c r="F33" s="409"/>
      <c r="G33" s="265"/>
      <c r="H33" s="419">
        <f>D33*F33</f>
        <v>0</v>
      </c>
      <c r="I33" s="419">
        <f>G33+H33</f>
        <v>0</v>
      </c>
      <c r="J33" s="84"/>
      <c r="K33" s="84"/>
      <c r="L33" s="82"/>
    </row>
    <row r="34" spans="1:12" s="2" customFormat="1" x14ac:dyDescent="0.25">
      <c r="A34" s="278" t="s">
        <v>383</v>
      </c>
      <c r="B34" s="1" t="s">
        <v>41</v>
      </c>
      <c r="C34" s="254" t="s">
        <v>1042</v>
      </c>
      <c r="D34" s="391">
        <v>2532.6</v>
      </c>
      <c r="E34" s="411"/>
      <c r="F34" s="411"/>
      <c r="G34" s="266">
        <f t="shared" ref="G34:G35" si="9">D34*E34</f>
        <v>0</v>
      </c>
      <c r="H34" s="420"/>
      <c r="I34" s="420">
        <f t="shared" ref="I34:I35" si="10">G34+H34</f>
        <v>0</v>
      </c>
      <c r="J34" s="83"/>
      <c r="K34" s="83"/>
      <c r="L34" s="82"/>
    </row>
    <row r="35" spans="1:12" s="2" customFormat="1" x14ac:dyDescent="0.25">
      <c r="A35" s="278" t="s">
        <v>384</v>
      </c>
      <c r="B35" s="1" t="s">
        <v>43</v>
      </c>
      <c r="C35" s="254" t="s">
        <v>620</v>
      </c>
      <c r="D35" s="391">
        <v>20</v>
      </c>
      <c r="E35" s="411"/>
      <c r="F35" s="411"/>
      <c r="G35" s="266">
        <f t="shared" si="9"/>
        <v>0</v>
      </c>
      <c r="H35" s="420"/>
      <c r="I35" s="420">
        <f t="shared" si="10"/>
        <v>0</v>
      </c>
      <c r="J35" s="83"/>
      <c r="K35" s="83"/>
      <c r="L35" s="82"/>
    </row>
    <row r="36" spans="1:12" s="81" customFormat="1" ht="26.4" x14ac:dyDescent="0.25">
      <c r="A36" s="277" t="s">
        <v>21</v>
      </c>
      <c r="B36" s="117" t="s">
        <v>39</v>
      </c>
      <c r="C36" s="9" t="s">
        <v>622</v>
      </c>
      <c r="D36" s="369">
        <v>54</v>
      </c>
      <c r="E36" s="409"/>
      <c r="F36" s="409"/>
      <c r="G36" s="265"/>
      <c r="H36" s="419">
        <f>D36*F36</f>
        <v>0</v>
      </c>
      <c r="I36" s="419">
        <f>G36+H36</f>
        <v>0</v>
      </c>
      <c r="J36" s="84"/>
      <c r="K36" s="84"/>
      <c r="L36" s="82"/>
    </row>
    <row r="37" spans="1:12" s="2" customFormat="1" ht="20.25" customHeight="1" x14ac:dyDescent="0.25">
      <c r="A37" s="278" t="s">
        <v>560</v>
      </c>
      <c r="B37" s="1" t="s">
        <v>47</v>
      </c>
      <c r="C37" s="254" t="s">
        <v>1042</v>
      </c>
      <c r="D37" s="391">
        <v>53.6</v>
      </c>
      <c r="E37" s="411"/>
      <c r="F37" s="411"/>
      <c r="G37" s="266">
        <f t="shared" ref="G37:G38" si="11">D37*E37</f>
        <v>0</v>
      </c>
      <c r="H37" s="420"/>
      <c r="I37" s="420">
        <f t="shared" ref="I37:I38" si="12">G37+H37</f>
        <v>0</v>
      </c>
      <c r="J37" s="83"/>
      <c r="K37" s="83"/>
      <c r="L37" s="82"/>
    </row>
    <row r="38" spans="1:12" s="2" customFormat="1" ht="21.75" customHeight="1" x14ac:dyDescent="0.25">
      <c r="A38" s="278" t="s">
        <v>561</v>
      </c>
      <c r="B38" s="1" t="s">
        <v>43</v>
      </c>
      <c r="C38" s="254" t="s">
        <v>620</v>
      </c>
      <c r="D38" s="391">
        <v>13.4</v>
      </c>
      <c r="E38" s="411"/>
      <c r="F38" s="411"/>
      <c r="G38" s="266">
        <f t="shared" si="11"/>
        <v>0</v>
      </c>
      <c r="H38" s="420"/>
      <c r="I38" s="420">
        <f t="shared" si="12"/>
        <v>0</v>
      </c>
      <c r="J38" s="83"/>
      <c r="K38" s="83"/>
      <c r="L38" s="82"/>
    </row>
    <row r="39" spans="1:12" s="2" customFormat="1" ht="22.5" customHeight="1" x14ac:dyDescent="0.25">
      <c r="A39" s="423"/>
      <c r="B39" s="275" t="s">
        <v>866</v>
      </c>
      <c r="C39" s="405"/>
      <c r="D39" s="416"/>
      <c r="E39" s="405"/>
      <c r="F39" s="405"/>
      <c r="G39" s="276">
        <f>SUM(G16:G38)</f>
        <v>0</v>
      </c>
      <c r="H39" s="276">
        <f t="shared" ref="H39:I39" si="13">SUM(H16:H38)</f>
        <v>0</v>
      </c>
      <c r="I39" s="276">
        <f t="shared" si="13"/>
        <v>0</v>
      </c>
    </row>
    <row r="40" spans="1:12" x14ac:dyDescent="0.25">
      <c r="B40" s="261"/>
      <c r="I40" s="86"/>
    </row>
    <row r="41" spans="1:12" x14ac:dyDescent="0.25">
      <c r="B41" s="261"/>
    </row>
    <row r="42" spans="1:12" x14ac:dyDescent="0.25">
      <c r="B42" s="593" t="s">
        <v>1146</v>
      </c>
      <c r="I42" s="87"/>
    </row>
    <row r="43" spans="1:12" x14ac:dyDescent="0.25">
      <c r="B43" s="595" t="s">
        <v>1150</v>
      </c>
    </row>
    <row r="44" spans="1:12" x14ac:dyDescent="0.25">
      <c r="B44" s="261"/>
    </row>
    <row r="46" spans="1:12" x14ac:dyDescent="0.25">
      <c r="H46" s="86"/>
    </row>
  </sheetData>
  <mergeCells count="10">
    <mergeCell ref="G13:I13"/>
    <mergeCell ref="A2:I2"/>
    <mergeCell ref="A3:I3"/>
    <mergeCell ref="A4:I4"/>
    <mergeCell ref="A7:I7"/>
    <mergeCell ref="A13:A14"/>
    <mergeCell ref="B13:B14"/>
    <mergeCell ref="C13:C14"/>
    <mergeCell ref="E13:F13"/>
    <mergeCell ref="D13:D14"/>
  </mergeCells>
  <printOptions horizontalCentered="1"/>
  <pageMargins left="0.39" right="0.39" top="0.59" bottom="0.59" header="0.39" footer="0.39"/>
  <pageSetup paperSize="9" scale="50" fitToHeight="0" orientation="portrait" horizontalDpi="300" verticalDpi="300" r:id="rId1"/>
  <headerFooter>
    <oddFooter>&amp;CСтраниц -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A05AC-43F6-42F4-B3B0-249C6B2F5595}">
  <sheetPr>
    <tabColor theme="9" tint="-0.249977111117893"/>
    <pageSetUpPr fitToPage="1"/>
  </sheetPr>
  <dimension ref="A1:P102"/>
  <sheetViews>
    <sheetView showGridLines="0" zoomScaleNormal="100" workbookViewId="0">
      <selection activeCell="A9" sqref="A9:I9"/>
    </sheetView>
  </sheetViews>
  <sheetFormatPr defaultColWidth="8.77734375" defaultRowHeight="13.2" outlineLevelRow="1" x14ac:dyDescent="0.25"/>
  <cols>
    <col min="1" max="1" width="6.109375" style="468" customWidth="1"/>
    <col min="2" max="2" width="73.44140625" style="72" customWidth="1"/>
    <col min="3" max="3" width="11.6640625" style="72" customWidth="1"/>
    <col min="4" max="4" width="11.6640625" style="73" customWidth="1"/>
    <col min="5" max="5" width="14.33203125" style="73" customWidth="1"/>
    <col min="6" max="6" width="13.109375" style="73" customWidth="1"/>
    <col min="7" max="7" width="11.6640625" style="73" customWidth="1"/>
    <col min="8" max="8" width="15.44140625" style="72" customWidth="1"/>
    <col min="9" max="9" width="18.77734375" style="72" bestFit="1" customWidth="1"/>
    <col min="10" max="10" width="14.77734375" style="456" customWidth="1"/>
    <col min="11" max="11" width="15.77734375" style="456" customWidth="1"/>
    <col min="12" max="12" width="14.109375" style="456" customWidth="1"/>
    <col min="13" max="13" width="10.77734375" style="456" customWidth="1"/>
    <col min="14" max="14" width="8.77734375" style="456" customWidth="1"/>
    <col min="15" max="16" width="8.77734375" style="456"/>
    <col min="17" max="16384" width="8.77734375" style="72"/>
  </cols>
  <sheetData>
    <row r="1" spans="1:16" s="5" customFormat="1" x14ac:dyDescent="0.25">
      <c r="A1" s="457"/>
      <c r="D1" s="47"/>
      <c r="E1" s="47"/>
      <c r="F1" s="47"/>
      <c r="G1" s="47"/>
      <c r="I1" s="590" t="s">
        <v>1141</v>
      </c>
      <c r="J1" s="441"/>
      <c r="K1" s="441"/>
      <c r="L1" s="441"/>
      <c r="M1" s="441"/>
      <c r="N1" s="441"/>
      <c r="O1" s="441"/>
      <c r="P1" s="441"/>
    </row>
    <row r="2" spans="1:16" s="5" customFormat="1" x14ac:dyDescent="0.25">
      <c r="A2" s="457"/>
      <c r="D2" s="47"/>
      <c r="E2" s="47"/>
      <c r="F2" s="47"/>
      <c r="G2" s="47"/>
      <c r="I2" s="119"/>
      <c r="J2" s="441"/>
      <c r="K2" s="441"/>
      <c r="L2" s="441"/>
      <c r="M2" s="441"/>
      <c r="N2" s="441"/>
      <c r="O2" s="441"/>
      <c r="P2" s="441"/>
    </row>
    <row r="3" spans="1:16" s="5" customFormat="1" x14ac:dyDescent="0.25">
      <c r="A3" s="457"/>
      <c r="D3" s="47"/>
      <c r="E3" s="47"/>
      <c r="F3" s="47"/>
      <c r="G3" s="47"/>
      <c r="I3" s="119"/>
      <c r="J3" s="441"/>
      <c r="K3" s="441"/>
      <c r="L3" s="441"/>
      <c r="M3" s="441"/>
      <c r="N3" s="441"/>
      <c r="O3" s="441"/>
      <c r="P3" s="441"/>
    </row>
    <row r="4" spans="1:16" s="5" customFormat="1" ht="31.5" customHeight="1" x14ac:dyDescent="0.25">
      <c r="A4" s="633" t="s">
        <v>788</v>
      </c>
      <c r="B4" s="633"/>
      <c r="C4" s="633"/>
      <c r="D4" s="633"/>
      <c r="E4" s="633"/>
      <c r="F4" s="633"/>
      <c r="G4" s="633"/>
      <c r="H4" s="633"/>
      <c r="I4" s="633"/>
      <c r="J4" s="633"/>
      <c r="K4" s="441"/>
      <c r="L4" s="441"/>
      <c r="M4" s="441"/>
      <c r="N4" s="441"/>
      <c r="O4" s="441"/>
      <c r="P4" s="441"/>
    </row>
    <row r="5" spans="1:16" s="5" customFormat="1" ht="12.75" customHeight="1" x14ac:dyDescent="0.25">
      <c r="A5" s="633" t="s">
        <v>352</v>
      </c>
      <c r="B5" s="633"/>
      <c r="C5" s="633"/>
      <c r="D5" s="633"/>
      <c r="E5" s="633"/>
      <c r="F5" s="633"/>
      <c r="G5" s="633"/>
      <c r="H5" s="633"/>
      <c r="I5" s="633"/>
      <c r="J5" s="633"/>
      <c r="K5" s="441"/>
      <c r="L5" s="441"/>
      <c r="M5" s="441"/>
      <c r="N5" s="441"/>
      <c r="O5" s="441"/>
      <c r="P5" s="441"/>
    </row>
    <row r="6" spans="1:16" s="5" customFormat="1" x14ac:dyDescent="0.25">
      <c r="A6" s="458"/>
      <c r="B6" s="40"/>
      <c r="C6" s="39"/>
      <c r="D6" s="39"/>
      <c r="E6" s="39"/>
      <c r="F6" s="39"/>
      <c r="G6" s="253"/>
      <c r="H6" s="252"/>
      <c r="I6" s="38"/>
      <c r="J6" s="442"/>
      <c r="K6" s="441"/>
      <c r="L6" s="441"/>
      <c r="M6" s="441"/>
      <c r="N6" s="441"/>
      <c r="O6" s="441"/>
      <c r="P6" s="441"/>
    </row>
    <row r="7" spans="1:16" s="5" customFormat="1" ht="12.75" customHeight="1" x14ac:dyDescent="0.25">
      <c r="A7" s="641" t="s">
        <v>1103</v>
      </c>
      <c r="B7" s="641"/>
      <c r="C7" s="641"/>
      <c r="D7" s="641"/>
      <c r="E7" s="641"/>
      <c r="F7" s="641"/>
      <c r="G7" s="641"/>
      <c r="H7" s="641"/>
      <c r="I7" s="641"/>
      <c r="J7" s="155"/>
      <c r="K7" s="441"/>
      <c r="L7" s="441"/>
      <c r="M7" s="441"/>
      <c r="N7" s="441"/>
      <c r="O7" s="441"/>
      <c r="P7" s="441"/>
    </row>
    <row r="8" spans="1:16" s="5" customFormat="1" x14ac:dyDescent="0.25">
      <c r="A8" s="457"/>
      <c r="C8" s="48"/>
      <c r="D8" s="47"/>
      <c r="E8" s="47"/>
      <c r="F8" s="47"/>
      <c r="G8" s="47"/>
      <c r="J8" s="441"/>
      <c r="K8" s="441"/>
      <c r="L8" s="441"/>
      <c r="M8" s="441"/>
      <c r="N8" s="441"/>
      <c r="O8" s="441"/>
      <c r="P8" s="441"/>
    </row>
    <row r="9" spans="1:16" s="5" customFormat="1" x14ac:dyDescent="0.25">
      <c r="A9" s="636" t="s">
        <v>1057</v>
      </c>
      <c r="B9" s="636"/>
      <c r="C9" s="636"/>
      <c r="D9" s="636"/>
      <c r="E9" s="636"/>
      <c r="F9" s="636"/>
      <c r="G9" s="636"/>
      <c r="H9" s="636"/>
      <c r="I9" s="636"/>
      <c r="J9" s="441"/>
      <c r="K9" s="441"/>
      <c r="L9" s="441"/>
      <c r="M9" s="441"/>
      <c r="N9" s="441"/>
      <c r="O9" s="441"/>
      <c r="P9" s="441"/>
    </row>
    <row r="10" spans="1:16" s="5" customFormat="1" x14ac:dyDescent="0.25">
      <c r="A10" s="457"/>
      <c r="B10" s="118"/>
      <c r="C10" s="118"/>
      <c r="D10" s="50"/>
      <c r="E10" s="50"/>
      <c r="F10" s="50"/>
      <c r="G10" s="50"/>
      <c r="H10" s="118"/>
      <c r="I10" s="49"/>
      <c r="J10" s="441"/>
      <c r="K10" s="441"/>
      <c r="L10" s="441"/>
      <c r="M10" s="441"/>
      <c r="N10" s="441"/>
      <c r="O10" s="441"/>
      <c r="P10" s="441"/>
    </row>
    <row r="11" spans="1:16" s="5" customFormat="1" x14ac:dyDescent="0.25">
      <c r="A11" s="457"/>
      <c r="B11" s="49"/>
      <c r="C11" s="49"/>
      <c r="D11" s="49"/>
      <c r="E11" s="49"/>
      <c r="F11" s="49"/>
      <c r="G11" s="49"/>
      <c r="H11" s="49"/>
      <c r="I11" s="49"/>
      <c r="J11" s="441"/>
      <c r="K11" s="441"/>
      <c r="L11" s="441"/>
      <c r="M11" s="441"/>
      <c r="N11" s="441"/>
      <c r="O11" s="441"/>
      <c r="P11" s="441"/>
    </row>
    <row r="12" spans="1:16" s="5" customFormat="1" x14ac:dyDescent="0.25">
      <c r="A12" s="457"/>
      <c r="D12" s="47"/>
      <c r="E12" s="47"/>
      <c r="F12" s="47"/>
      <c r="G12" s="47"/>
      <c r="J12" s="441"/>
      <c r="K12" s="441"/>
      <c r="L12" s="441"/>
      <c r="M12" s="441"/>
      <c r="N12" s="441"/>
      <c r="O12" s="441"/>
      <c r="P12" s="441"/>
    </row>
    <row r="13" spans="1:16" s="5" customFormat="1" ht="12.75" customHeight="1" x14ac:dyDescent="0.25">
      <c r="A13" s="459"/>
      <c r="B13" s="341"/>
      <c r="C13" s="341"/>
      <c r="D13" s="341"/>
      <c r="E13" s="341"/>
      <c r="F13" s="341"/>
      <c r="G13" s="341"/>
      <c r="H13" s="341"/>
      <c r="I13" s="119"/>
      <c r="J13" s="441"/>
      <c r="K13" s="441"/>
      <c r="L13" s="441"/>
      <c r="M13" s="441"/>
      <c r="N13" s="441"/>
      <c r="O13" s="441"/>
      <c r="P13" s="441"/>
    </row>
    <row r="14" spans="1:16" s="80" customFormat="1" ht="22.5" customHeight="1" x14ac:dyDescent="0.25">
      <c r="A14" s="627" t="s">
        <v>826</v>
      </c>
      <c r="B14" s="629" t="s">
        <v>851</v>
      </c>
      <c r="C14" s="629" t="s">
        <v>850</v>
      </c>
      <c r="D14" s="629" t="s">
        <v>764</v>
      </c>
      <c r="E14" s="621" t="s">
        <v>1060</v>
      </c>
      <c r="F14" s="637"/>
      <c r="G14" s="638" t="s">
        <v>1059</v>
      </c>
      <c r="H14" s="639"/>
      <c r="I14" s="640"/>
    </row>
    <row r="15" spans="1:16" s="80" customFormat="1" ht="33" customHeight="1" x14ac:dyDescent="0.25">
      <c r="A15" s="628"/>
      <c r="B15" s="630"/>
      <c r="C15" s="630"/>
      <c r="D15" s="630"/>
      <c r="E15" s="196" t="s">
        <v>580</v>
      </c>
      <c r="F15" s="187" t="s">
        <v>864</v>
      </c>
      <c r="G15" s="338" t="s">
        <v>580</v>
      </c>
      <c r="H15" s="338" t="s">
        <v>864</v>
      </c>
      <c r="I15" s="339" t="s">
        <v>350</v>
      </c>
    </row>
    <row r="16" spans="1:16" s="80" customFormat="1" ht="25.5" customHeight="1" x14ac:dyDescent="0.25">
      <c r="A16" s="380">
        <v>1</v>
      </c>
      <c r="B16" s="182">
        <v>2</v>
      </c>
      <c r="C16" s="182">
        <v>3</v>
      </c>
      <c r="D16" s="182">
        <v>4</v>
      </c>
      <c r="E16" s="182">
        <v>5</v>
      </c>
      <c r="F16" s="181">
        <v>6</v>
      </c>
      <c r="G16" s="380">
        <v>7</v>
      </c>
      <c r="H16" s="380">
        <v>8</v>
      </c>
      <c r="I16" s="380">
        <v>9</v>
      </c>
    </row>
    <row r="17" spans="1:16" s="5" customFormat="1" ht="12.75" customHeight="1" x14ac:dyDescent="0.25">
      <c r="A17" s="460"/>
      <c r="B17" s="6" t="s">
        <v>51</v>
      </c>
      <c r="C17" s="51"/>
      <c r="D17" s="52"/>
      <c r="E17" s="52"/>
      <c r="F17" s="52"/>
      <c r="G17" s="52"/>
      <c r="H17" s="4"/>
      <c r="I17" s="4"/>
      <c r="J17" s="441"/>
      <c r="K17" s="441"/>
      <c r="L17" s="441"/>
      <c r="M17" s="441"/>
      <c r="N17" s="441"/>
      <c r="O17" s="441"/>
      <c r="P17" s="441"/>
    </row>
    <row r="18" spans="1:16" s="349" customFormat="1" ht="14.25" customHeight="1" x14ac:dyDescent="0.25">
      <c r="A18" s="461"/>
      <c r="B18" s="342" t="s">
        <v>54</v>
      </c>
      <c r="C18" s="345"/>
      <c r="D18" s="346"/>
      <c r="E18" s="346"/>
      <c r="F18" s="346"/>
      <c r="G18" s="346"/>
      <c r="H18" s="347"/>
      <c r="I18" s="348"/>
      <c r="J18" s="443"/>
      <c r="K18" s="443"/>
      <c r="L18" s="443"/>
      <c r="M18" s="443"/>
      <c r="N18" s="443"/>
      <c r="O18" s="443"/>
      <c r="P18" s="443"/>
    </row>
    <row r="19" spans="1:16" s="54" customFormat="1" ht="21.75" customHeight="1" x14ac:dyDescent="0.25">
      <c r="A19" s="462">
        <v>1</v>
      </c>
      <c r="B19" s="53" t="s">
        <v>53</v>
      </c>
      <c r="C19" s="7" t="s">
        <v>869</v>
      </c>
      <c r="D19" s="340">
        <v>546.1</v>
      </c>
      <c r="E19" s="340"/>
      <c r="F19" s="340"/>
      <c r="G19" s="426"/>
      <c r="H19" s="427">
        <f>D19*F19</f>
        <v>0</v>
      </c>
      <c r="I19" s="428">
        <f>G19+H19</f>
        <v>0</v>
      </c>
      <c r="J19" s="444"/>
      <c r="K19" s="444"/>
      <c r="L19" s="444"/>
      <c r="M19" s="444"/>
      <c r="N19" s="444"/>
      <c r="O19" s="444"/>
      <c r="P19" s="444"/>
    </row>
    <row r="20" spans="1:16" s="5" customFormat="1" ht="21.75" customHeight="1" outlineLevel="1" x14ac:dyDescent="0.25">
      <c r="A20" s="55" t="s">
        <v>353</v>
      </c>
      <c r="B20" s="56" t="s">
        <v>82</v>
      </c>
      <c r="C20" s="42" t="s">
        <v>883</v>
      </c>
      <c r="D20" s="57">
        <f>11.14+5.57</f>
        <v>16.71</v>
      </c>
      <c r="E20" s="57"/>
      <c r="F20" s="57"/>
      <c r="G20" s="429">
        <f>D20*E20</f>
        <v>0</v>
      </c>
      <c r="H20" s="428"/>
      <c r="I20" s="428">
        <f t="shared" ref="I20" si="0">G20+H20</f>
        <v>0</v>
      </c>
      <c r="J20" s="441"/>
      <c r="K20" s="441"/>
      <c r="L20" s="445"/>
      <c r="M20" s="446"/>
      <c r="N20" s="441"/>
      <c r="O20" s="441"/>
      <c r="P20" s="441"/>
    </row>
    <row r="21" spans="1:16" s="54" customFormat="1" ht="52.8" x14ac:dyDescent="0.25">
      <c r="A21" s="462">
        <v>2</v>
      </c>
      <c r="B21" s="53" t="s">
        <v>55</v>
      </c>
      <c r="C21" s="7" t="s">
        <v>869</v>
      </c>
      <c r="D21" s="340">
        <f>D19</f>
        <v>546.1</v>
      </c>
      <c r="E21" s="340"/>
      <c r="F21" s="340"/>
      <c r="G21" s="426"/>
      <c r="H21" s="427">
        <f>D21*F21</f>
        <v>0</v>
      </c>
      <c r="I21" s="428">
        <f>G21+H21</f>
        <v>0</v>
      </c>
      <c r="J21" s="444"/>
      <c r="K21" s="444"/>
      <c r="L21" s="445"/>
      <c r="M21" s="446"/>
      <c r="N21" s="444"/>
      <c r="O21" s="444"/>
      <c r="P21" s="444"/>
    </row>
    <row r="22" spans="1:16" s="5" customFormat="1" ht="39.6" outlineLevel="1" x14ac:dyDescent="0.25">
      <c r="A22" s="55" t="s">
        <v>360</v>
      </c>
      <c r="B22" s="56" t="s">
        <v>56</v>
      </c>
      <c r="C22" s="42" t="s">
        <v>869</v>
      </c>
      <c r="D22" s="59">
        <v>557</v>
      </c>
      <c r="E22" s="59"/>
      <c r="F22" s="59"/>
      <c r="G22" s="429">
        <f>D22*E22</f>
        <v>0</v>
      </c>
      <c r="H22" s="428"/>
      <c r="I22" s="428">
        <f t="shared" ref="I22" si="1">G22+H22</f>
        <v>0</v>
      </c>
      <c r="J22" s="441"/>
      <c r="K22" s="441"/>
      <c r="L22" s="445"/>
      <c r="M22" s="446"/>
      <c r="N22" s="441"/>
      <c r="O22" s="441"/>
      <c r="P22" s="441"/>
    </row>
    <row r="23" spans="1:16" s="5" customFormat="1" outlineLevel="1" x14ac:dyDescent="0.25">
      <c r="A23" s="55" t="s">
        <v>361</v>
      </c>
      <c r="B23" s="56" t="s">
        <v>58</v>
      </c>
      <c r="C23" s="42" t="s">
        <v>618</v>
      </c>
      <c r="D23" s="59">
        <v>2457.5</v>
      </c>
      <c r="E23" s="59"/>
      <c r="F23" s="59"/>
      <c r="G23" s="429">
        <f t="shared" ref="G23:G24" si="2">D23*E23</f>
        <v>0</v>
      </c>
      <c r="H23" s="428"/>
      <c r="I23" s="428">
        <f t="shared" ref="I23:I24" si="3">G23+H23</f>
        <v>0</v>
      </c>
      <c r="J23" s="441"/>
      <c r="K23" s="441"/>
      <c r="L23" s="445"/>
      <c r="M23" s="446"/>
      <c r="N23" s="441"/>
      <c r="O23" s="441"/>
      <c r="P23" s="441"/>
    </row>
    <row r="24" spans="1:16" s="5" customFormat="1" outlineLevel="1" x14ac:dyDescent="0.25">
      <c r="A24" s="55" t="s">
        <v>362</v>
      </c>
      <c r="B24" s="56" t="s">
        <v>59</v>
      </c>
      <c r="C24" s="42" t="s">
        <v>618</v>
      </c>
      <c r="D24" s="57">
        <v>273</v>
      </c>
      <c r="E24" s="57"/>
      <c r="F24" s="57"/>
      <c r="G24" s="429">
        <f t="shared" si="2"/>
        <v>0</v>
      </c>
      <c r="H24" s="428"/>
      <c r="I24" s="428">
        <f t="shared" si="3"/>
        <v>0</v>
      </c>
      <c r="J24" s="441"/>
      <c r="K24" s="441"/>
      <c r="L24" s="445"/>
      <c r="M24" s="446"/>
      <c r="N24" s="441"/>
      <c r="O24" s="441"/>
      <c r="P24" s="441"/>
    </row>
    <row r="25" spans="1:16" s="344" customFormat="1" ht="12.75" customHeight="1" x14ac:dyDescent="0.3">
      <c r="A25" s="463"/>
      <c r="B25" s="342" t="s">
        <v>60</v>
      </c>
      <c r="C25" s="342"/>
      <c r="D25" s="343"/>
      <c r="E25" s="343"/>
      <c r="F25" s="343"/>
      <c r="G25" s="430"/>
      <c r="H25" s="431"/>
      <c r="I25" s="432"/>
      <c r="J25" s="447"/>
      <c r="K25" s="447"/>
      <c r="L25" s="447"/>
      <c r="M25" s="448"/>
      <c r="N25" s="447"/>
      <c r="O25" s="447"/>
      <c r="P25" s="447"/>
    </row>
    <row r="26" spans="1:16" s="54" customFormat="1" ht="39.6" x14ac:dyDescent="0.25">
      <c r="A26" s="462">
        <v>3</v>
      </c>
      <c r="B26" s="53" t="s">
        <v>61</v>
      </c>
      <c r="C26" s="7" t="s">
        <v>869</v>
      </c>
      <c r="D26" s="340">
        <v>110.6</v>
      </c>
      <c r="E26" s="340"/>
      <c r="F26" s="340"/>
      <c r="G26" s="426"/>
      <c r="H26" s="427">
        <f>D26*F26</f>
        <v>0</v>
      </c>
      <c r="I26" s="428">
        <f>G26+H26</f>
        <v>0</v>
      </c>
      <c r="J26" s="444"/>
      <c r="K26" s="444"/>
      <c r="L26" s="445"/>
      <c r="M26" s="446"/>
      <c r="N26" s="444"/>
      <c r="O26" s="444"/>
      <c r="P26" s="444"/>
    </row>
    <row r="27" spans="1:16" s="5" customFormat="1" outlineLevel="1" x14ac:dyDescent="0.25">
      <c r="A27" s="55" t="s">
        <v>365</v>
      </c>
      <c r="B27" s="56" t="s">
        <v>62</v>
      </c>
      <c r="C27" s="42" t="s">
        <v>884</v>
      </c>
      <c r="D27" s="57">
        <v>0.16600000000000001</v>
      </c>
      <c r="E27" s="57"/>
      <c r="F27" s="57"/>
      <c r="G27" s="429">
        <f t="shared" ref="G27" si="4">D27*E27</f>
        <v>0</v>
      </c>
      <c r="H27" s="428"/>
      <c r="I27" s="428">
        <f t="shared" ref="I27" si="5">G27+H27</f>
        <v>0</v>
      </c>
      <c r="J27" s="441"/>
      <c r="K27" s="441"/>
      <c r="L27" s="445"/>
      <c r="M27" s="446"/>
      <c r="N27" s="441"/>
      <c r="O27" s="441"/>
      <c r="P27" s="441"/>
    </row>
    <row r="28" spans="1:16" s="5" customFormat="1" outlineLevel="1" x14ac:dyDescent="0.25">
      <c r="A28" s="55" t="s">
        <v>366</v>
      </c>
      <c r="B28" s="56" t="s">
        <v>63</v>
      </c>
      <c r="C28" s="42" t="s">
        <v>884</v>
      </c>
      <c r="D28" s="57">
        <v>0.64100000000000001</v>
      </c>
      <c r="E28" s="57"/>
      <c r="F28" s="57"/>
      <c r="G28" s="429">
        <f t="shared" ref="G28:G29" si="6">D28*E28</f>
        <v>0</v>
      </c>
      <c r="H28" s="428"/>
      <c r="I28" s="428">
        <f t="shared" ref="I28:I29" si="7">G28+H28</f>
        <v>0</v>
      </c>
      <c r="J28" s="441"/>
      <c r="K28" s="441"/>
      <c r="L28" s="445"/>
      <c r="M28" s="446"/>
      <c r="N28" s="441"/>
      <c r="O28" s="441"/>
      <c r="P28" s="441"/>
    </row>
    <row r="29" spans="1:16" s="5" customFormat="1" outlineLevel="1" x14ac:dyDescent="0.25">
      <c r="A29" s="55" t="s">
        <v>367</v>
      </c>
      <c r="B29" s="56" t="s">
        <v>64</v>
      </c>
      <c r="C29" s="42" t="s">
        <v>884</v>
      </c>
      <c r="D29" s="57">
        <v>2.1999999999999999E-2</v>
      </c>
      <c r="E29" s="57"/>
      <c r="F29" s="57"/>
      <c r="G29" s="429">
        <f t="shared" si="6"/>
        <v>0</v>
      </c>
      <c r="H29" s="428"/>
      <c r="I29" s="428">
        <f t="shared" si="7"/>
        <v>0</v>
      </c>
      <c r="J29" s="441"/>
      <c r="K29" s="441"/>
      <c r="L29" s="445"/>
      <c r="M29" s="446"/>
      <c r="N29" s="441"/>
      <c r="O29" s="441"/>
      <c r="P29" s="441"/>
    </row>
    <row r="30" spans="1:16" s="344" customFormat="1" ht="12.75" customHeight="1" x14ac:dyDescent="0.3">
      <c r="A30" s="463"/>
      <c r="B30" s="342" t="s">
        <v>65</v>
      </c>
      <c r="C30" s="342"/>
      <c r="D30" s="343"/>
      <c r="E30" s="343"/>
      <c r="F30" s="343"/>
      <c r="G30" s="430"/>
      <c r="H30" s="431"/>
      <c r="I30" s="432"/>
      <c r="J30" s="447"/>
      <c r="K30" s="447"/>
      <c r="L30" s="447"/>
      <c r="M30" s="448"/>
      <c r="N30" s="447"/>
      <c r="O30" s="447"/>
      <c r="P30" s="447"/>
    </row>
    <row r="31" spans="1:16" s="54" customFormat="1" ht="39.6" x14ac:dyDescent="0.25">
      <c r="A31" s="462">
        <v>4</v>
      </c>
      <c r="B31" s="53" t="s">
        <v>1046</v>
      </c>
      <c r="C31" s="7" t="s">
        <v>869</v>
      </c>
      <c r="D31" s="340">
        <v>8115.1</v>
      </c>
      <c r="E31" s="340"/>
      <c r="F31" s="340"/>
      <c r="G31" s="426"/>
      <c r="H31" s="427">
        <f>D31*F31</f>
        <v>0</v>
      </c>
      <c r="I31" s="428">
        <f>G31+H31</f>
        <v>0</v>
      </c>
      <c r="J31" s="444"/>
      <c r="K31" s="444"/>
      <c r="L31" s="445"/>
      <c r="M31" s="446"/>
      <c r="N31" s="444"/>
      <c r="O31" s="444"/>
      <c r="P31" s="444"/>
    </row>
    <row r="32" spans="1:16" s="5" customFormat="1" outlineLevel="1" x14ac:dyDescent="0.25">
      <c r="A32" s="55" t="s">
        <v>465</v>
      </c>
      <c r="B32" s="56" t="s">
        <v>66</v>
      </c>
      <c r="C32" s="42" t="s">
        <v>884</v>
      </c>
      <c r="D32" s="58">
        <v>15.613</v>
      </c>
      <c r="E32" s="58"/>
      <c r="F32" s="58"/>
      <c r="G32" s="429">
        <f>D32*E32</f>
        <v>0</v>
      </c>
      <c r="H32" s="428"/>
      <c r="I32" s="428">
        <f t="shared" ref="I32:I33" si="8">G32+H32</f>
        <v>0</v>
      </c>
      <c r="J32" s="441"/>
      <c r="K32" s="441"/>
      <c r="L32" s="445"/>
      <c r="M32" s="446"/>
      <c r="N32" s="441"/>
      <c r="O32" s="449"/>
      <c r="P32" s="441"/>
    </row>
    <row r="33" spans="1:16" s="5" customFormat="1" outlineLevel="1" x14ac:dyDescent="0.25">
      <c r="A33" s="55" t="s">
        <v>466</v>
      </c>
      <c r="B33" s="56" t="s">
        <v>62</v>
      </c>
      <c r="C33" s="42" t="s">
        <v>884</v>
      </c>
      <c r="D33" s="57">
        <v>1.623</v>
      </c>
      <c r="E33" s="57"/>
      <c r="F33" s="57"/>
      <c r="G33" s="429">
        <f>D33*E33</f>
        <v>0</v>
      </c>
      <c r="H33" s="428"/>
      <c r="I33" s="428">
        <f t="shared" si="8"/>
        <v>0</v>
      </c>
      <c r="J33" s="441"/>
      <c r="K33" s="441"/>
      <c r="L33" s="445"/>
      <c r="M33" s="446"/>
      <c r="N33" s="441"/>
      <c r="O33" s="441"/>
      <c r="P33" s="441"/>
    </row>
    <row r="34" spans="1:16" s="54" customFormat="1" ht="26.4" x14ac:dyDescent="0.25">
      <c r="A34" s="462">
        <v>5</v>
      </c>
      <c r="B34" s="53" t="s">
        <v>67</v>
      </c>
      <c r="C34" s="7" t="s">
        <v>869</v>
      </c>
      <c r="D34" s="340">
        <f>D31</f>
        <v>8115.1</v>
      </c>
      <c r="E34" s="340"/>
      <c r="F34" s="340"/>
      <c r="G34" s="426"/>
      <c r="H34" s="427">
        <f>D34*F34</f>
        <v>0</v>
      </c>
      <c r="I34" s="428">
        <f>G34+H34</f>
        <v>0</v>
      </c>
      <c r="J34" s="444"/>
      <c r="K34" s="444"/>
      <c r="L34" s="445"/>
      <c r="M34" s="446"/>
      <c r="N34" s="444"/>
      <c r="O34" s="444"/>
      <c r="P34" s="444"/>
    </row>
    <row r="35" spans="1:16" s="5" customFormat="1" outlineLevel="1" x14ac:dyDescent="0.25">
      <c r="A35" s="55" t="s">
        <v>375</v>
      </c>
      <c r="B35" s="56" t="s">
        <v>68</v>
      </c>
      <c r="C35" s="42" t="s">
        <v>884</v>
      </c>
      <c r="D35" s="58">
        <v>1.38</v>
      </c>
      <c r="E35" s="58"/>
      <c r="F35" s="58"/>
      <c r="G35" s="429">
        <f t="shared" ref="G35:G37" si="9">D35*E35</f>
        <v>0</v>
      </c>
      <c r="H35" s="428"/>
      <c r="I35" s="428">
        <f t="shared" ref="I35:I37" si="10">G35+H35</f>
        <v>0</v>
      </c>
      <c r="J35" s="441"/>
      <c r="K35" s="441"/>
      <c r="L35" s="445"/>
      <c r="M35" s="446"/>
      <c r="N35" s="441"/>
      <c r="O35" s="441"/>
      <c r="P35" s="441"/>
    </row>
    <row r="36" spans="1:16" s="5" customFormat="1" outlineLevel="1" x14ac:dyDescent="0.25">
      <c r="A36" s="55" t="s">
        <v>376</v>
      </c>
      <c r="B36" s="56" t="s">
        <v>69</v>
      </c>
      <c r="C36" s="42" t="s">
        <v>884</v>
      </c>
      <c r="D36" s="60">
        <v>4.1000000000000002E-2</v>
      </c>
      <c r="E36" s="60"/>
      <c r="F36" s="60"/>
      <c r="G36" s="429">
        <f t="shared" si="9"/>
        <v>0</v>
      </c>
      <c r="H36" s="428"/>
      <c r="I36" s="428">
        <f t="shared" si="10"/>
        <v>0</v>
      </c>
      <c r="J36" s="441"/>
      <c r="K36" s="441"/>
      <c r="L36" s="445"/>
      <c r="M36" s="446"/>
      <c r="N36" s="441"/>
      <c r="O36" s="441"/>
      <c r="P36" s="441"/>
    </row>
    <row r="37" spans="1:16" s="5" customFormat="1" outlineLevel="1" x14ac:dyDescent="0.25">
      <c r="A37" s="55" t="s">
        <v>377</v>
      </c>
      <c r="B37" s="56" t="s">
        <v>70</v>
      </c>
      <c r="C37" s="42" t="s">
        <v>884</v>
      </c>
      <c r="D37" s="60">
        <v>0.13</v>
      </c>
      <c r="E37" s="60"/>
      <c r="F37" s="60"/>
      <c r="G37" s="429">
        <f t="shared" si="9"/>
        <v>0</v>
      </c>
      <c r="H37" s="428"/>
      <c r="I37" s="428">
        <f t="shared" si="10"/>
        <v>0</v>
      </c>
      <c r="J37" s="441"/>
      <c r="K37" s="441"/>
      <c r="L37" s="445"/>
      <c r="M37" s="446"/>
      <c r="N37" s="441"/>
      <c r="O37" s="441"/>
      <c r="P37" s="441"/>
    </row>
    <row r="38" spans="1:16" s="344" customFormat="1" ht="12.75" customHeight="1" x14ac:dyDescent="0.3">
      <c r="A38" s="463"/>
      <c r="B38" s="342" t="s">
        <v>71</v>
      </c>
      <c r="C38" s="342"/>
      <c r="D38" s="343"/>
      <c r="E38" s="343"/>
      <c r="F38" s="343"/>
      <c r="G38" s="430"/>
      <c r="H38" s="431"/>
      <c r="I38" s="432"/>
      <c r="J38" s="447"/>
      <c r="K38" s="447"/>
      <c r="L38" s="447"/>
      <c r="M38" s="448"/>
      <c r="N38" s="447"/>
      <c r="O38" s="447"/>
      <c r="P38" s="447"/>
    </row>
    <row r="39" spans="1:16" s="54" customFormat="1" ht="26.4" x14ac:dyDescent="0.25">
      <c r="A39" s="462">
        <v>6</v>
      </c>
      <c r="B39" s="53" t="s">
        <v>72</v>
      </c>
      <c r="C39" s="7" t="s">
        <v>869</v>
      </c>
      <c r="D39" s="340">
        <f>(3888.97+3204.2)/100*J18</f>
        <v>0</v>
      </c>
      <c r="E39" s="340"/>
      <c r="F39" s="340"/>
      <c r="G39" s="426"/>
      <c r="H39" s="427">
        <f>D39*F39</f>
        <v>0</v>
      </c>
      <c r="I39" s="428">
        <f>G39+H39</f>
        <v>0</v>
      </c>
      <c r="J39" s="444"/>
      <c r="K39" s="444"/>
      <c r="L39" s="445"/>
      <c r="M39" s="446"/>
      <c r="N39" s="444"/>
      <c r="O39" s="444"/>
      <c r="P39" s="444"/>
    </row>
    <row r="40" spans="1:16" s="5" customFormat="1" outlineLevel="1" x14ac:dyDescent="0.25">
      <c r="A40" s="55" t="s">
        <v>635</v>
      </c>
      <c r="B40" s="56" t="s">
        <v>73</v>
      </c>
      <c r="C40" s="42" t="s">
        <v>886</v>
      </c>
      <c r="D40" s="57">
        <v>88.87</v>
      </c>
      <c r="E40" s="57"/>
      <c r="F40" s="57"/>
      <c r="G40" s="429">
        <f t="shared" ref="G40:G41" si="11">D40*E40</f>
        <v>0</v>
      </c>
      <c r="H40" s="428"/>
      <c r="I40" s="428">
        <f t="shared" ref="I40:I41" si="12">G40+H40</f>
        <v>0</v>
      </c>
      <c r="J40" s="441"/>
      <c r="K40" s="441"/>
      <c r="L40" s="445"/>
      <c r="M40" s="446"/>
      <c r="N40" s="441"/>
      <c r="O40" s="441"/>
      <c r="P40" s="441"/>
    </row>
    <row r="41" spans="1:16" s="5" customFormat="1" outlineLevel="1" x14ac:dyDescent="0.25">
      <c r="A41" s="55" t="s">
        <v>636</v>
      </c>
      <c r="B41" s="56" t="s">
        <v>74</v>
      </c>
      <c r="C41" s="42" t="s">
        <v>869</v>
      </c>
      <c r="D41" s="57">
        <v>263.28300000000002</v>
      </c>
      <c r="E41" s="57"/>
      <c r="F41" s="57"/>
      <c r="G41" s="429">
        <f t="shared" si="11"/>
        <v>0</v>
      </c>
      <c r="H41" s="428"/>
      <c r="I41" s="428">
        <f t="shared" si="12"/>
        <v>0</v>
      </c>
      <c r="J41" s="441"/>
      <c r="K41" s="441"/>
      <c r="L41" s="445"/>
      <c r="M41" s="446"/>
      <c r="N41" s="441"/>
      <c r="O41" s="441"/>
      <c r="P41" s="441"/>
    </row>
    <row r="42" spans="1:16" s="54" customFormat="1" ht="26.4" x14ac:dyDescent="0.25">
      <c r="A42" s="462">
        <v>7</v>
      </c>
      <c r="B42" s="53" t="s">
        <v>1047</v>
      </c>
      <c r="C42" s="7" t="s">
        <v>869</v>
      </c>
      <c r="D42" s="340">
        <f>(3888.97+3204.2)/100*J18</f>
        <v>0</v>
      </c>
      <c r="E42" s="340"/>
      <c r="F42" s="340"/>
      <c r="G42" s="426"/>
      <c r="H42" s="427">
        <f>D42*F42</f>
        <v>0</v>
      </c>
      <c r="I42" s="428">
        <f>G42+H42</f>
        <v>0</v>
      </c>
      <c r="J42" s="444"/>
      <c r="K42" s="444"/>
      <c r="L42" s="445"/>
      <c r="M42" s="446"/>
      <c r="N42" s="444"/>
      <c r="O42" s="444"/>
      <c r="P42" s="444"/>
    </row>
    <row r="43" spans="1:16" s="5" customFormat="1" outlineLevel="1" x14ac:dyDescent="0.25">
      <c r="A43" s="55" t="s">
        <v>380</v>
      </c>
      <c r="B43" s="56" t="s">
        <v>66</v>
      </c>
      <c r="C43" s="42" t="s">
        <v>884</v>
      </c>
      <c r="D43" s="58">
        <v>7.8410000000000002</v>
      </c>
      <c r="E43" s="58"/>
      <c r="F43" s="58"/>
      <c r="G43" s="429">
        <f t="shared" ref="G43:G44" si="13">D43*E43</f>
        <v>0</v>
      </c>
      <c r="H43" s="428"/>
      <c r="I43" s="428">
        <f t="shared" ref="I43:I44" si="14">G43+H43</f>
        <v>0</v>
      </c>
      <c r="J43" s="450"/>
      <c r="K43" s="441"/>
      <c r="L43" s="445"/>
      <c r="M43" s="446"/>
      <c r="N43" s="441"/>
      <c r="O43" s="441"/>
      <c r="P43" s="441"/>
    </row>
    <row r="44" spans="1:16" s="5" customFormat="1" outlineLevel="1" x14ac:dyDescent="0.25">
      <c r="A44" s="55" t="s">
        <v>381</v>
      </c>
      <c r="B44" s="56" t="s">
        <v>62</v>
      </c>
      <c r="C44" s="42" t="s">
        <v>884</v>
      </c>
      <c r="D44" s="58">
        <v>0.85499999999999998</v>
      </c>
      <c r="E44" s="58"/>
      <c r="F44" s="58"/>
      <c r="G44" s="429">
        <f t="shared" si="13"/>
        <v>0</v>
      </c>
      <c r="H44" s="428"/>
      <c r="I44" s="428">
        <f t="shared" si="14"/>
        <v>0</v>
      </c>
      <c r="J44" s="441"/>
      <c r="K44" s="441"/>
      <c r="L44" s="445"/>
      <c r="M44" s="446"/>
      <c r="N44" s="441"/>
      <c r="O44" s="441"/>
      <c r="P44" s="441"/>
    </row>
    <row r="45" spans="1:16" s="54" customFormat="1" ht="39.6" x14ac:dyDescent="0.25">
      <c r="A45" s="462">
        <v>8</v>
      </c>
      <c r="B45" s="53" t="s">
        <v>75</v>
      </c>
      <c r="C45" s="7" t="s">
        <v>869</v>
      </c>
      <c r="D45" s="340">
        <f>D42</f>
        <v>0</v>
      </c>
      <c r="E45" s="340"/>
      <c r="F45" s="340"/>
      <c r="G45" s="426"/>
      <c r="H45" s="427">
        <f>D45*F45</f>
        <v>0</v>
      </c>
      <c r="I45" s="428">
        <f>G45+H45</f>
        <v>0</v>
      </c>
      <c r="J45" s="444"/>
      <c r="K45" s="444"/>
      <c r="L45" s="445"/>
      <c r="M45" s="446"/>
      <c r="N45" s="444"/>
      <c r="O45" s="444"/>
      <c r="P45" s="444"/>
    </row>
    <row r="46" spans="1:16" s="5" customFormat="1" outlineLevel="1" x14ac:dyDescent="0.25">
      <c r="A46" s="55" t="s">
        <v>571</v>
      </c>
      <c r="B46" s="56" t="s">
        <v>76</v>
      </c>
      <c r="C46" s="42" t="s">
        <v>884</v>
      </c>
      <c r="D46" s="58">
        <v>2.9940000000000002</v>
      </c>
      <c r="E46" s="58"/>
      <c r="F46" s="58"/>
      <c r="G46" s="429">
        <f t="shared" ref="G46:G47" si="15">D46*E46</f>
        <v>0</v>
      </c>
      <c r="H46" s="428"/>
      <c r="I46" s="428">
        <f t="shared" ref="I46:I47" si="16">G46+H46</f>
        <v>0</v>
      </c>
      <c r="J46" s="441"/>
      <c r="K46" s="441"/>
      <c r="L46" s="445"/>
      <c r="M46" s="446"/>
      <c r="N46" s="441"/>
      <c r="O46" s="441"/>
      <c r="P46" s="441"/>
    </row>
    <row r="47" spans="1:16" s="5" customFormat="1" outlineLevel="1" x14ac:dyDescent="0.25">
      <c r="A47" s="55" t="s">
        <v>572</v>
      </c>
      <c r="B47" s="56" t="s">
        <v>70</v>
      </c>
      <c r="C47" s="42" t="s">
        <v>884</v>
      </c>
      <c r="D47" s="58">
        <v>0.23799999999999999</v>
      </c>
      <c r="E47" s="58"/>
      <c r="F47" s="58"/>
      <c r="G47" s="429">
        <f t="shared" si="15"/>
        <v>0</v>
      </c>
      <c r="H47" s="428"/>
      <c r="I47" s="428">
        <f t="shared" si="16"/>
        <v>0</v>
      </c>
      <c r="J47" s="441"/>
      <c r="K47" s="441"/>
      <c r="L47" s="445"/>
      <c r="M47" s="446"/>
      <c r="N47" s="441"/>
      <c r="O47" s="441"/>
      <c r="P47" s="441"/>
    </row>
    <row r="48" spans="1:16" s="54" customFormat="1" ht="26.4" x14ac:dyDescent="0.25">
      <c r="A48" s="462">
        <v>9</v>
      </c>
      <c r="B48" s="53" t="s">
        <v>83</v>
      </c>
      <c r="C48" s="7" t="s">
        <v>869</v>
      </c>
      <c r="D48" s="340">
        <f>892.8/100*J18</f>
        <v>0</v>
      </c>
      <c r="E48" s="340"/>
      <c r="F48" s="340"/>
      <c r="G48" s="426"/>
      <c r="H48" s="427">
        <f>D48*F48</f>
        <v>0</v>
      </c>
      <c r="I48" s="428">
        <f>G48+H48</f>
        <v>0</v>
      </c>
      <c r="J48" s="444"/>
      <c r="K48" s="444"/>
      <c r="L48" s="445"/>
      <c r="M48" s="446"/>
      <c r="N48" s="444"/>
      <c r="O48" s="444"/>
      <c r="P48" s="444"/>
    </row>
    <row r="49" spans="1:16" s="5" customFormat="1" outlineLevel="1" x14ac:dyDescent="0.25">
      <c r="A49" s="55" t="s">
        <v>383</v>
      </c>
      <c r="B49" s="56" t="s">
        <v>73</v>
      </c>
      <c r="C49" s="42" t="s">
        <v>883</v>
      </c>
      <c r="D49" s="57">
        <v>11.186</v>
      </c>
      <c r="E49" s="57"/>
      <c r="F49" s="57"/>
      <c r="G49" s="429">
        <f t="shared" ref="G49:G50" si="17">D49*E49</f>
        <v>0</v>
      </c>
      <c r="H49" s="428"/>
      <c r="I49" s="428">
        <f t="shared" ref="I49:I50" si="18">G49+H49</f>
        <v>0</v>
      </c>
      <c r="J49" s="441"/>
      <c r="K49" s="441"/>
      <c r="L49" s="445"/>
      <c r="M49" s="446"/>
      <c r="N49" s="441"/>
      <c r="O49" s="441"/>
      <c r="P49" s="441"/>
    </row>
    <row r="50" spans="1:16" s="5" customFormat="1" outlineLevel="1" x14ac:dyDescent="0.25">
      <c r="A50" s="55" t="s">
        <v>384</v>
      </c>
      <c r="B50" s="56" t="s">
        <v>74</v>
      </c>
      <c r="C50" s="42" t="s">
        <v>869</v>
      </c>
      <c r="D50" s="57">
        <v>33.14</v>
      </c>
      <c r="E50" s="57"/>
      <c r="F50" s="57"/>
      <c r="G50" s="429">
        <f t="shared" si="17"/>
        <v>0</v>
      </c>
      <c r="H50" s="428"/>
      <c r="I50" s="428">
        <f t="shared" si="18"/>
        <v>0</v>
      </c>
      <c r="J50" s="441"/>
      <c r="K50" s="441"/>
      <c r="L50" s="445"/>
      <c r="M50" s="446"/>
      <c r="N50" s="441"/>
      <c r="O50" s="441"/>
      <c r="P50" s="441"/>
    </row>
    <row r="51" spans="1:16" s="54" customFormat="1" ht="39.6" x14ac:dyDescent="0.25">
      <c r="A51" s="462" t="s">
        <v>1056</v>
      </c>
      <c r="B51" s="53" t="s">
        <v>1048</v>
      </c>
      <c r="C51" s="7" t="s">
        <v>869</v>
      </c>
      <c r="D51" s="340">
        <f>D48</f>
        <v>0</v>
      </c>
      <c r="E51" s="340"/>
      <c r="F51" s="340"/>
      <c r="G51" s="426"/>
      <c r="H51" s="427">
        <f>D51*F51</f>
        <v>0</v>
      </c>
      <c r="I51" s="428">
        <f>G51+H51</f>
        <v>0</v>
      </c>
      <c r="J51" s="444"/>
      <c r="K51" s="444"/>
      <c r="L51" s="445"/>
      <c r="M51" s="446"/>
      <c r="N51" s="444"/>
      <c r="O51" s="444"/>
      <c r="P51" s="444"/>
    </row>
    <row r="52" spans="1:16" s="5" customFormat="1" outlineLevel="1" x14ac:dyDescent="0.25">
      <c r="A52" s="55" t="s">
        <v>560</v>
      </c>
      <c r="B52" s="56" t="s">
        <v>66</v>
      </c>
      <c r="C52" s="42" t="s">
        <v>884</v>
      </c>
      <c r="D52" s="58">
        <v>0.98699999999999999</v>
      </c>
      <c r="E52" s="58"/>
      <c r="F52" s="58"/>
      <c r="G52" s="429">
        <f t="shared" ref="G52:G53" si="19">D52*E52</f>
        <v>0</v>
      </c>
      <c r="H52" s="428"/>
      <c r="I52" s="428">
        <f t="shared" ref="I52:I53" si="20">G52+H52</f>
        <v>0</v>
      </c>
      <c r="J52" s="450"/>
      <c r="K52" s="441"/>
      <c r="L52" s="445"/>
      <c r="M52" s="446"/>
      <c r="N52" s="441"/>
      <c r="O52" s="441"/>
      <c r="P52" s="441"/>
    </row>
    <row r="53" spans="1:16" s="5" customFormat="1" outlineLevel="1" x14ac:dyDescent="0.25">
      <c r="A53" s="55" t="s">
        <v>561</v>
      </c>
      <c r="B53" s="56" t="s">
        <v>62</v>
      </c>
      <c r="C53" s="42" t="s">
        <v>884</v>
      </c>
      <c r="D53" s="58">
        <v>0.108</v>
      </c>
      <c r="E53" s="58"/>
      <c r="F53" s="58"/>
      <c r="G53" s="429">
        <f t="shared" si="19"/>
        <v>0</v>
      </c>
      <c r="H53" s="428"/>
      <c r="I53" s="428">
        <f t="shared" si="20"/>
        <v>0</v>
      </c>
      <c r="J53" s="441"/>
      <c r="K53" s="441"/>
      <c r="L53" s="445"/>
      <c r="M53" s="446"/>
      <c r="N53" s="441"/>
      <c r="O53" s="441"/>
      <c r="P53" s="441"/>
    </row>
    <row r="54" spans="1:16" s="54" customFormat="1" ht="26.4" x14ac:dyDescent="0.25">
      <c r="A54" s="462">
        <v>11</v>
      </c>
      <c r="B54" s="53" t="s">
        <v>84</v>
      </c>
      <c r="C54" s="7" t="s">
        <v>869</v>
      </c>
      <c r="D54" s="340">
        <f>D51</f>
        <v>0</v>
      </c>
      <c r="E54" s="340"/>
      <c r="F54" s="340"/>
      <c r="G54" s="426"/>
      <c r="H54" s="427">
        <f>D54*F54</f>
        <v>0</v>
      </c>
      <c r="I54" s="428">
        <f>G54+H54</f>
        <v>0</v>
      </c>
      <c r="J54" s="444"/>
      <c r="K54" s="444"/>
      <c r="L54" s="445"/>
      <c r="M54" s="446"/>
      <c r="N54" s="444"/>
      <c r="O54" s="444"/>
      <c r="P54" s="444"/>
    </row>
    <row r="55" spans="1:16" s="5" customFormat="1" ht="30.75" customHeight="1" outlineLevel="1" x14ac:dyDescent="0.25">
      <c r="A55" s="55" t="s">
        <v>389</v>
      </c>
      <c r="B55" s="56" t="s">
        <v>77</v>
      </c>
      <c r="C55" s="42" t="s">
        <v>884</v>
      </c>
      <c r="D55" s="61">
        <v>0.11</v>
      </c>
      <c r="E55" s="61"/>
      <c r="F55" s="61"/>
      <c r="G55" s="429">
        <f>D55*E55</f>
        <v>0</v>
      </c>
      <c r="H55" s="428"/>
      <c r="I55" s="428">
        <f t="shared" ref="I55" si="21">G55+H55</f>
        <v>0</v>
      </c>
      <c r="J55" s="441"/>
      <c r="K55" s="441"/>
      <c r="L55" s="445"/>
      <c r="M55" s="446"/>
      <c r="N55" s="441"/>
      <c r="O55" s="441"/>
      <c r="P55" s="441"/>
    </row>
    <row r="56" spans="1:16" s="54" customFormat="1" ht="26.4" x14ac:dyDescent="0.25">
      <c r="A56" s="462">
        <v>12</v>
      </c>
      <c r="B56" s="53" t="s">
        <v>78</v>
      </c>
      <c r="C56" s="7" t="s">
        <v>884</v>
      </c>
      <c r="D56" s="340">
        <f>(0.9984+1.382)*J18</f>
        <v>0</v>
      </c>
      <c r="E56" s="340"/>
      <c r="F56" s="340"/>
      <c r="G56" s="426"/>
      <c r="H56" s="427">
        <f>D56*F56</f>
        <v>0</v>
      </c>
      <c r="I56" s="428">
        <f>G56+H56</f>
        <v>0</v>
      </c>
      <c r="J56" s="444"/>
      <c r="K56" s="444"/>
      <c r="L56" s="445"/>
      <c r="M56" s="446"/>
      <c r="N56" s="444"/>
      <c r="O56" s="444"/>
      <c r="P56" s="444"/>
    </row>
    <row r="57" spans="1:16" s="5" customFormat="1" ht="21.75" customHeight="1" x14ac:dyDescent="0.25">
      <c r="A57" s="55" t="s">
        <v>550</v>
      </c>
      <c r="B57" s="4" t="s">
        <v>50</v>
      </c>
      <c r="C57" s="42" t="s">
        <v>884</v>
      </c>
      <c r="D57" s="469">
        <f>D56</f>
        <v>0</v>
      </c>
      <c r="E57" s="469"/>
      <c r="F57" s="469"/>
      <c r="G57" s="429">
        <f>D57*E57</f>
        <v>0</v>
      </c>
      <c r="H57" s="428"/>
      <c r="I57" s="428">
        <f t="shared" ref="I57" si="22">G57+H57</f>
        <v>0</v>
      </c>
      <c r="J57" s="441"/>
      <c r="K57" s="441"/>
      <c r="L57" s="445"/>
      <c r="M57" s="446"/>
      <c r="N57" s="441"/>
      <c r="O57" s="441"/>
      <c r="P57" s="441"/>
    </row>
    <row r="58" spans="1:16" s="344" customFormat="1" ht="21" customHeight="1" x14ac:dyDescent="0.3">
      <c r="A58" s="464"/>
      <c r="B58" s="342" t="s">
        <v>829</v>
      </c>
      <c r="C58" s="424"/>
      <c r="D58" s="425"/>
      <c r="E58" s="425"/>
      <c r="F58" s="425"/>
      <c r="G58" s="433"/>
      <c r="H58" s="432"/>
      <c r="I58" s="432"/>
      <c r="J58" s="447"/>
      <c r="K58" s="447"/>
      <c r="L58" s="447"/>
      <c r="M58" s="448"/>
      <c r="N58" s="447"/>
      <c r="O58" s="447"/>
      <c r="P58" s="447"/>
    </row>
    <row r="59" spans="1:16" s="54" customFormat="1" ht="39.6" x14ac:dyDescent="0.25">
      <c r="A59" s="462" t="s">
        <v>32</v>
      </c>
      <c r="B59" s="53" t="s">
        <v>669</v>
      </c>
      <c r="C59" s="7" t="s">
        <v>869</v>
      </c>
      <c r="D59" s="340">
        <v>16.399999999999999</v>
      </c>
      <c r="E59" s="340"/>
      <c r="F59" s="340"/>
      <c r="G59" s="426"/>
      <c r="H59" s="427">
        <f t="shared" ref="H59:H60" si="23">D59*F59</f>
        <v>0</v>
      </c>
      <c r="I59" s="428">
        <f t="shared" ref="I59:I60" si="24">G59+H59</f>
        <v>0</v>
      </c>
      <c r="J59" s="444"/>
      <c r="K59" s="444"/>
      <c r="L59" s="445"/>
      <c r="M59" s="446"/>
      <c r="N59" s="444"/>
      <c r="O59" s="444"/>
      <c r="P59" s="444"/>
    </row>
    <row r="60" spans="1:16" s="54" customFormat="1" ht="51.75" customHeight="1" x14ac:dyDescent="0.25">
      <c r="A60" s="462" t="s">
        <v>33</v>
      </c>
      <c r="B60" s="53" t="s">
        <v>670</v>
      </c>
      <c r="C60" s="7" t="s">
        <v>869</v>
      </c>
      <c r="D60" s="340">
        <v>24.08</v>
      </c>
      <c r="E60" s="340"/>
      <c r="F60" s="340"/>
      <c r="G60" s="426"/>
      <c r="H60" s="427">
        <f t="shared" si="23"/>
        <v>0</v>
      </c>
      <c r="I60" s="428">
        <f t="shared" si="24"/>
        <v>0</v>
      </c>
      <c r="J60" s="444"/>
      <c r="K60" s="444"/>
      <c r="L60" s="445"/>
      <c r="M60" s="446"/>
      <c r="N60" s="444"/>
      <c r="O60" s="444"/>
      <c r="P60" s="444"/>
    </row>
    <row r="61" spans="1:16" s="54" customFormat="1" ht="36" customHeight="1" x14ac:dyDescent="0.25">
      <c r="A61" s="462" t="s">
        <v>34</v>
      </c>
      <c r="B61" s="62" t="s">
        <v>771</v>
      </c>
      <c r="C61" s="120" t="s">
        <v>869</v>
      </c>
      <c r="D61" s="340">
        <v>36.880000000000003</v>
      </c>
      <c r="E61" s="340"/>
      <c r="F61" s="340"/>
      <c r="G61" s="426">
        <f t="shared" ref="G61:G68" si="25">D61*E61</f>
        <v>0</v>
      </c>
      <c r="H61" s="427"/>
      <c r="I61" s="427">
        <f t="shared" ref="I61:I68" si="26">G61+H61</f>
        <v>0</v>
      </c>
      <c r="J61" s="444"/>
      <c r="K61" s="444"/>
      <c r="L61" s="470"/>
      <c r="M61" s="471"/>
      <c r="N61" s="444"/>
      <c r="O61" s="444"/>
      <c r="P61" s="444"/>
    </row>
    <row r="62" spans="1:16" s="54" customFormat="1" ht="24" customHeight="1" x14ac:dyDescent="0.25">
      <c r="A62" s="462" t="s">
        <v>36</v>
      </c>
      <c r="B62" s="62" t="s">
        <v>772</v>
      </c>
      <c r="C62" s="120" t="s">
        <v>869</v>
      </c>
      <c r="D62" s="340">
        <v>3.6</v>
      </c>
      <c r="E62" s="340"/>
      <c r="F62" s="340"/>
      <c r="G62" s="426">
        <f t="shared" si="25"/>
        <v>0</v>
      </c>
      <c r="H62" s="427"/>
      <c r="I62" s="427">
        <f t="shared" si="26"/>
        <v>0</v>
      </c>
      <c r="J62" s="444"/>
      <c r="K62" s="444"/>
      <c r="L62" s="470"/>
      <c r="M62" s="471"/>
      <c r="N62" s="444"/>
      <c r="O62" s="444"/>
      <c r="P62" s="444"/>
    </row>
    <row r="63" spans="1:16" s="5" customFormat="1" x14ac:dyDescent="0.25">
      <c r="A63" s="462" t="s">
        <v>38</v>
      </c>
      <c r="B63" s="53" t="s">
        <v>1053</v>
      </c>
      <c r="C63" s="7" t="s">
        <v>620</v>
      </c>
      <c r="D63" s="340">
        <v>2</v>
      </c>
      <c r="E63" s="340"/>
      <c r="F63" s="340"/>
      <c r="G63" s="426">
        <f t="shared" si="25"/>
        <v>0</v>
      </c>
      <c r="H63" s="427">
        <f t="shared" ref="H63:H65" si="27">D63*F63</f>
        <v>0</v>
      </c>
      <c r="I63" s="427">
        <f t="shared" si="26"/>
        <v>0</v>
      </c>
      <c r="J63" s="441"/>
      <c r="K63" s="441"/>
      <c r="L63" s="445"/>
      <c r="M63" s="446"/>
      <c r="N63" s="441"/>
      <c r="O63" s="441"/>
      <c r="P63" s="441"/>
    </row>
    <row r="64" spans="1:16" s="5" customFormat="1" x14ac:dyDescent="0.25">
      <c r="A64" s="462" t="s">
        <v>40</v>
      </c>
      <c r="B64" s="53" t="s">
        <v>1054</v>
      </c>
      <c r="C64" s="7" t="s">
        <v>620</v>
      </c>
      <c r="D64" s="340">
        <v>2</v>
      </c>
      <c r="E64" s="340"/>
      <c r="F64" s="340"/>
      <c r="G64" s="426">
        <f t="shared" si="25"/>
        <v>0</v>
      </c>
      <c r="H64" s="427">
        <f t="shared" si="27"/>
        <v>0</v>
      </c>
      <c r="I64" s="427">
        <f t="shared" si="26"/>
        <v>0</v>
      </c>
      <c r="J64" s="441"/>
      <c r="K64" s="441"/>
      <c r="L64" s="445"/>
      <c r="M64" s="446"/>
      <c r="N64" s="441"/>
      <c r="O64" s="441"/>
      <c r="P64" s="441"/>
    </row>
    <row r="65" spans="1:16" s="5" customFormat="1" x14ac:dyDescent="0.25">
      <c r="A65" s="462" t="s">
        <v>42</v>
      </c>
      <c r="B65" s="53" t="s">
        <v>1055</v>
      </c>
      <c r="C65" s="7" t="s">
        <v>620</v>
      </c>
      <c r="D65" s="340">
        <v>1</v>
      </c>
      <c r="E65" s="340"/>
      <c r="F65" s="340"/>
      <c r="G65" s="426">
        <f t="shared" si="25"/>
        <v>0</v>
      </c>
      <c r="H65" s="427">
        <f t="shared" si="27"/>
        <v>0</v>
      </c>
      <c r="I65" s="427">
        <f t="shared" si="26"/>
        <v>0</v>
      </c>
      <c r="J65" s="441"/>
      <c r="K65" s="451"/>
      <c r="L65" s="445"/>
      <c r="M65" s="446"/>
      <c r="N65" s="441"/>
      <c r="O65" s="441"/>
      <c r="P65" s="441"/>
    </row>
    <row r="66" spans="1:16" s="13" customFormat="1" x14ac:dyDescent="0.25">
      <c r="A66" s="462" t="s">
        <v>45</v>
      </c>
      <c r="B66" s="62" t="s">
        <v>1052</v>
      </c>
      <c r="C66" s="120" t="s">
        <v>620</v>
      </c>
      <c r="D66" s="70">
        <v>4</v>
      </c>
      <c r="E66" s="70"/>
      <c r="F66" s="70"/>
      <c r="G66" s="311">
        <f t="shared" si="25"/>
        <v>0</v>
      </c>
      <c r="H66" s="311"/>
      <c r="I66" s="311">
        <f t="shared" si="26"/>
        <v>0</v>
      </c>
      <c r="J66" s="209"/>
      <c r="K66" s="209"/>
      <c r="L66" s="445"/>
      <c r="M66" s="446"/>
      <c r="N66" s="209"/>
      <c r="O66" s="209"/>
      <c r="P66" s="209"/>
    </row>
    <row r="67" spans="1:16" s="13" customFormat="1" x14ac:dyDescent="0.25">
      <c r="A67" s="65" t="s">
        <v>489</v>
      </c>
      <c r="B67" s="66" t="s">
        <v>773</v>
      </c>
      <c r="C67" s="67" t="s">
        <v>869</v>
      </c>
      <c r="D67" s="303">
        <v>24.98</v>
      </c>
      <c r="E67" s="303"/>
      <c r="F67" s="303"/>
      <c r="G67" s="312">
        <f t="shared" si="25"/>
        <v>0</v>
      </c>
      <c r="H67" s="312"/>
      <c r="I67" s="312">
        <f t="shared" si="26"/>
        <v>0</v>
      </c>
      <c r="J67" s="209"/>
      <c r="K67" s="209"/>
      <c r="L67" s="445"/>
      <c r="M67" s="446"/>
      <c r="N67" s="209"/>
      <c r="O67" s="209"/>
      <c r="P67" s="209"/>
    </row>
    <row r="68" spans="1:16" s="13" customFormat="1" x14ac:dyDescent="0.25">
      <c r="A68" s="65" t="s">
        <v>490</v>
      </c>
      <c r="B68" s="66" t="s">
        <v>774</v>
      </c>
      <c r="C68" s="67" t="s">
        <v>869</v>
      </c>
      <c r="D68" s="303">
        <v>34.5</v>
      </c>
      <c r="E68" s="303"/>
      <c r="F68" s="303"/>
      <c r="G68" s="312">
        <f t="shared" si="25"/>
        <v>0</v>
      </c>
      <c r="H68" s="312"/>
      <c r="I68" s="312">
        <f t="shared" si="26"/>
        <v>0</v>
      </c>
      <c r="J68" s="209"/>
      <c r="K68" s="209"/>
      <c r="L68" s="445"/>
      <c r="M68" s="446"/>
      <c r="N68" s="209"/>
      <c r="O68" s="209"/>
      <c r="P68" s="209"/>
    </row>
    <row r="69" spans="1:16" s="13" customFormat="1" ht="13.2" customHeight="1" x14ac:dyDescent="0.25">
      <c r="A69" s="465"/>
      <c r="B69" s="352" t="s">
        <v>775</v>
      </c>
      <c r="C69" s="70"/>
      <c r="D69" s="70"/>
      <c r="E69" s="70"/>
      <c r="F69" s="70"/>
      <c r="G69" s="311"/>
      <c r="H69" s="312"/>
      <c r="I69" s="312"/>
      <c r="J69" s="209"/>
      <c r="K69" s="209"/>
      <c r="L69" s="209"/>
      <c r="M69" s="446"/>
      <c r="N69" s="209"/>
      <c r="O69" s="209"/>
      <c r="P69" s="209"/>
    </row>
    <row r="70" spans="1:16" s="13" customFormat="1" ht="26.4" x14ac:dyDescent="0.25">
      <c r="A70" s="63" t="s">
        <v>46</v>
      </c>
      <c r="B70" s="62" t="s">
        <v>1049</v>
      </c>
      <c r="C70" s="120" t="s">
        <v>869</v>
      </c>
      <c r="D70" s="70">
        <v>11.18</v>
      </c>
      <c r="E70" s="70"/>
      <c r="F70" s="70"/>
      <c r="G70" s="311"/>
      <c r="H70" s="312">
        <f>D70*F70</f>
        <v>0</v>
      </c>
      <c r="I70" s="312">
        <f>G70+H70</f>
        <v>0</v>
      </c>
      <c r="J70" s="209"/>
      <c r="K70" s="209"/>
      <c r="L70" s="445"/>
      <c r="M70" s="446"/>
      <c r="N70" s="209"/>
      <c r="O70" s="209"/>
      <c r="P70" s="209"/>
    </row>
    <row r="71" spans="1:16" s="13" customFormat="1" ht="45.75" customHeight="1" x14ac:dyDescent="0.25">
      <c r="A71" s="65" t="s">
        <v>491</v>
      </c>
      <c r="B71" s="66" t="s">
        <v>776</v>
      </c>
      <c r="C71" s="67" t="s">
        <v>869</v>
      </c>
      <c r="D71" s="303">
        <v>11.18</v>
      </c>
      <c r="E71" s="303"/>
      <c r="F71" s="303"/>
      <c r="G71" s="312">
        <f>D71*E71</f>
        <v>0</v>
      </c>
      <c r="H71" s="312"/>
      <c r="I71" s="312">
        <f t="shared" ref="I71" si="28">G71+H71</f>
        <v>0</v>
      </c>
      <c r="J71" s="209"/>
      <c r="K71" s="209"/>
      <c r="L71" s="445"/>
      <c r="M71" s="446"/>
      <c r="N71" s="209"/>
      <c r="O71" s="209"/>
      <c r="P71" s="209"/>
    </row>
    <row r="72" spans="1:16" s="13" customFormat="1" ht="28.5" customHeight="1" x14ac:dyDescent="0.25">
      <c r="A72" s="63" t="s">
        <v>48</v>
      </c>
      <c r="B72" s="62" t="s">
        <v>1050</v>
      </c>
      <c r="C72" s="120" t="s">
        <v>869</v>
      </c>
      <c r="D72" s="70">
        <v>9.81</v>
      </c>
      <c r="E72" s="70"/>
      <c r="F72" s="70"/>
      <c r="G72" s="311"/>
      <c r="H72" s="312">
        <f>D72*F72</f>
        <v>0</v>
      </c>
      <c r="I72" s="312">
        <f>G72+H72</f>
        <v>0</v>
      </c>
      <c r="J72" s="209"/>
      <c r="K72" s="209"/>
      <c r="L72" s="445"/>
      <c r="M72" s="446"/>
      <c r="N72" s="209"/>
      <c r="O72" s="209"/>
      <c r="P72" s="209"/>
    </row>
    <row r="73" spans="1:16" s="13" customFormat="1" ht="20.25" customHeight="1" x14ac:dyDescent="0.25">
      <c r="A73" s="65" t="s">
        <v>500</v>
      </c>
      <c r="B73" s="66" t="s">
        <v>777</v>
      </c>
      <c r="C73" s="67" t="s">
        <v>869</v>
      </c>
      <c r="D73" s="68">
        <v>9.81</v>
      </c>
      <c r="E73" s="68"/>
      <c r="F73" s="68"/>
      <c r="G73" s="312">
        <f>D73*E73</f>
        <v>0</v>
      </c>
      <c r="H73" s="312"/>
      <c r="I73" s="312">
        <f t="shared" ref="I73" si="29">G73+H73</f>
        <v>0</v>
      </c>
      <c r="J73" s="209"/>
      <c r="K73" s="209"/>
      <c r="L73" s="445"/>
      <c r="M73" s="446"/>
      <c r="N73" s="209"/>
      <c r="O73" s="209"/>
      <c r="P73" s="209"/>
    </row>
    <row r="74" spans="1:16" s="351" customFormat="1" ht="13.2" customHeight="1" x14ac:dyDescent="0.3">
      <c r="A74" s="466"/>
      <c r="B74" s="350" t="s">
        <v>778</v>
      </c>
      <c r="C74" s="350"/>
      <c r="D74" s="350"/>
      <c r="E74" s="350"/>
      <c r="F74" s="350"/>
      <c r="G74" s="434"/>
      <c r="H74" s="435"/>
      <c r="I74" s="435"/>
      <c r="J74" s="452"/>
      <c r="K74" s="452"/>
      <c r="L74" s="452"/>
      <c r="M74" s="453"/>
      <c r="N74" s="452"/>
      <c r="O74" s="452"/>
      <c r="P74" s="452"/>
    </row>
    <row r="75" spans="1:16" s="13" customFormat="1" x14ac:dyDescent="0.25">
      <c r="A75" s="63" t="s">
        <v>111</v>
      </c>
      <c r="B75" s="62" t="s">
        <v>779</v>
      </c>
      <c r="C75" s="120" t="s">
        <v>884</v>
      </c>
      <c r="D75" s="70">
        <v>0.59655999999999998</v>
      </c>
      <c r="E75" s="70"/>
      <c r="F75" s="70"/>
      <c r="G75" s="311"/>
      <c r="H75" s="312">
        <f>D75*F75</f>
        <v>0</v>
      </c>
      <c r="I75" s="312">
        <f>G75+H75</f>
        <v>0</v>
      </c>
      <c r="J75" s="209"/>
      <c r="K75" s="209"/>
      <c r="L75" s="445"/>
      <c r="M75" s="446"/>
      <c r="N75" s="209"/>
      <c r="O75" s="209"/>
      <c r="P75" s="209"/>
    </row>
    <row r="76" spans="1:16" s="13" customFormat="1" ht="18.75" customHeight="1" x14ac:dyDescent="0.25">
      <c r="A76" s="65" t="s">
        <v>408</v>
      </c>
      <c r="B76" s="66" t="s">
        <v>780</v>
      </c>
      <c r="C76" s="67" t="s">
        <v>884</v>
      </c>
      <c r="D76" s="303">
        <v>0.59565000000000001</v>
      </c>
      <c r="E76" s="303"/>
      <c r="F76" s="303"/>
      <c r="G76" s="312">
        <f>D76*E76</f>
        <v>0</v>
      </c>
      <c r="H76" s="312"/>
      <c r="I76" s="312">
        <f t="shared" ref="I76" si="30">G76+H76</f>
        <v>0</v>
      </c>
      <c r="J76" s="209"/>
      <c r="K76" s="209"/>
      <c r="L76" s="445"/>
      <c r="M76" s="446"/>
      <c r="N76" s="209"/>
      <c r="O76" s="209"/>
      <c r="P76" s="209"/>
    </row>
    <row r="77" spans="1:16" s="13" customFormat="1" ht="26.4" x14ac:dyDescent="0.25">
      <c r="A77" s="63" t="s">
        <v>113</v>
      </c>
      <c r="B77" s="62" t="s">
        <v>1051</v>
      </c>
      <c r="C77" s="120" t="s">
        <v>869</v>
      </c>
      <c r="D77" s="70">
        <v>29.8</v>
      </c>
      <c r="E77" s="70"/>
      <c r="F77" s="70"/>
      <c r="G77" s="311"/>
      <c r="H77" s="312">
        <f>D77*F77</f>
        <v>0</v>
      </c>
      <c r="I77" s="312">
        <f>G77+H77</f>
        <v>0</v>
      </c>
      <c r="J77" s="209"/>
      <c r="K77" s="209"/>
      <c r="L77" s="445"/>
      <c r="M77" s="446"/>
      <c r="N77" s="209"/>
      <c r="O77" s="209"/>
      <c r="P77" s="209"/>
    </row>
    <row r="78" spans="1:16" s="13" customFormat="1" x14ac:dyDescent="0.25">
      <c r="A78" s="65" t="s">
        <v>504</v>
      </c>
      <c r="B78" s="66" t="s">
        <v>77</v>
      </c>
      <c r="C78" s="67" t="s">
        <v>618</v>
      </c>
      <c r="D78" s="68">
        <v>7.33</v>
      </c>
      <c r="E78" s="68"/>
      <c r="F78" s="68"/>
      <c r="G78" s="312">
        <f>D78*E78</f>
        <v>0</v>
      </c>
      <c r="H78" s="312"/>
      <c r="I78" s="312">
        <f t="shared" ref="I78" si="31">G78+H78</f>
        <v>0</v>
      </c>
      <c r="J78" s="209"/>
      <c r="K78" s="209"/>
      <c r="L78" s="445"/>
      <c r="M78" s="446"/>
      <c r="N78" s="209"/>
      <c r="O78" s="209"/>
      <c r="P78" s="209"/>
    </row>
    <row r="79" spans="1:16" s="13" customFormat="1" x14ac:dyDescent="0.25">
      <c r="A79" s="63" t="s">
        <v>116</v>
      </c>
      <c r="B79" s="62" t="s">
        <v>781</v>
      </c>
      <c r="C79" s="120" t="s">
        <v>884</v>
      </c>
      <c r="D79" s="70">
        <v>0.99839999999999995</v>
      </c>
      <c r="E79" s="70"/>
      <c r="F79" s="70"/>
      <c r="G79" s="311"/>
      <c r="H79" s="312">
        <f>D79*F79</f>
        <v>0</v>
      </c>
      <c r="I79" s="312">
        <f>G79+H79</f>
        <v>0</v>
      </c>
      <c r="J79" s="209"/>
      <c r="K79" s="209"/>
      <c r="L79" s="445"/>
      <c r="M79" s="446"/>
      <c r="N79" s="209"/>
      <c r="O79" s="209"/>
      <c r="P79" s="209"/>
    </row>
    <row r="80" spans="1:16" s="13" customFormat="1" x14ac:dyDescent="0.25">
      <c r="A80" s="65" t="s">
        <v>510</v>
      </c>
      <c r="B80" s="66" t="s">
        <v>50</v>
      </c>
      <c r="C80" s="67" t="s">
        <v>884</v>
      </c>
      <c r="D80" s="303">
        <v>0.99839999999999995</v>
      </c>
      <c r="E80" s="303"/>
      <c r="F80" s="303"/>
      <c r="G80" s="312">
        <f>D80*E80</f>
        <v>0</v>
      </c>
      <c r="H80" s="312"/>
      <c r="I80" s="312">
        <f t="shared" ref="I80" si="32">G80+H80</f>
        <v>0</v>
      </c>
      <c r="J80" s="209"/>
      <c r="K80" s="209"/>
      <c r="L80" s="445"/>
      <c r="M80" s="446"/>
      <c r="N80" s="209"/>
      <c r="O80" s="209"/>
      <c r="P80" s="209"/>
    </row>
    <row r="81" spans="1:16" s="13" customFormat="1" x14ac:dyDescent="0.25">
      <c r="A81" s="465"/>
      <c r="B81" s="71"/>
      <c r="C81" s="71"/>
      <c r="D81" s="71"/>
      <c r="E81" s="71"/>
      <c r="F81" s="71"/>
      <c r="G81" s="325"/>
      <c r="H81" s="312"/>
      <c r="I81" s="312"/>
      <c r="J81" s="209"/>
      <c r="K81" s="209"/>
      <c r="L81" s="209"/>
      <c r="M81" s="446"/>
      <c r="N81" s="209"/>
      <c r="O81" s="209"/>
      <c r="P81" s="209"/>
    </row>
    <row r="82" spans="1:16" s="351" customFormat="1" ht="13.2" customHeight="1" x14ac:dyDescent="0.3">
      <c r="A82" s="466"/>
      <c r="B82" s="350" t="s">
        <v>782</v>
      </c>
      <c r="C82" s="350"/>
      <c r="D82" s="350"/>
      <c r="E82" s="350"/>
      <c r="F82" s="350"/>
      <c r="G82" s="434"/>
      <c r="H82" s="435"/>
      <c r="I82" s="435"/>
      <c r="J82" s="452"/>
      <c r="K82" s="452"/>
      <c r="L82" s="452"/>
      <c r="M82" s="453"/>
      <c r="N82" s="452"/>
      <c r="O82" s="452"/>
      <c r="P82" s="452"/>
    </row>
    <row r="83" spans="1:16" s="13" customFormat="1" x14ac:dyDescent="0.25">
      <c r="A83" s="63" t="s">
        <v>117</v>
      </c>
      <c r="B83" s="62" t="s">
        <v>783</v>
      </c>
      <c r="C83" s="120" t="s">
        <v>884</v>
      </c>
      <c r="D83" s="70">
        <v>0.35338000000000003</v>
      </c>
      <c r="E83" s="70"/>
      <c r="F83" s="70"/>
      <c r="G83" s="311"/>
      <c r="H83" s="312">
        <f>D83*F83</f>
        <v>0</v>
      </c>
      <c r="I83" s="312">
        <f>G83+H83</f>
        <v>0</v>
      </c>
      <c r="J83" s="209"/>
      <c r="K83" s="209"/>
      <c r="L83" s="445"/>
      <c r="M83" s="446"/>
      <c r="N83" s="209"/>
      <c r="O83" s="209"/>
      <c r="P83" s="209"/>
    </row>
    <row r="84" spans="1:16" s="13" customFormat="1" x14ac:dyDescent="0.25">
      <c r="A84" s="65" t="s">
        <v>412</v>
      </c>
      <c r="B84" s="66" t="s">
        <v>784</v>
      </c>
      <c r="C84" s="67" t="s">
        <v>884</v>
      </c>
      <c r="D84" s="303">
        <v>0.35338000000000003</v>
      </c>
      <c r="E84" s="303"/>
      <c r="F84" s="303"/>
      <c r="G84" s="312">
        <f>D84*E84</f>
        <v>0</v>
      </c>
      <c r="H84" s="312"/>
      <c r="I84" s="312">
        <f t="shared" ref="I84" si="33">G84+H84</f>
        <v>0</v>
      </c>
      <c r="J84" s="209"/>
      <c r="K84" s="209"/>
      <c r="L84" s="445"/>
      <c r="M84" s="446"/>
      <c r="N84" s="209"/>
      <c r="O84" s="209"/>
      <c r="P84" s="209"/>
    </row>
    <row r="85" spans="1:16" s="13" customFormat="1" ht="26.4" x14ac:dyDescent="0.25">
      <c r="A85" s="63" t="s">
        <v>118</v>
      </c>
      <c r="B85" s="62" t="s">
        <v>1051</v>
      </c>
      <c r="C85" s="120" t="s">
        <v>869</v>
      </c>
      <c r="D85" s="70">
        <v>17.600000000000001</v>
      </c>
      <c r="E85" s="70"/>
      <c r="F85" s="70"/>
      <c r="G85" s="311"/>
      <c r="H85" s="312">
        <f>D85*F85</f>
        <v>0</v>
      </c>
      <c r="I85" s="312">
        <f>G85+H85</f>
        <v>0</v>
      </c>
      <c r="J85" s="209"/>
      <c r="K85" s="209"/>
      <c r="L85" s="445"/>
      <c r="M85" s="446"/>
      <c r="N85" s="209"/>
      <c r="O85" s="209"/>
      <c r="P85" s="209"/>
    </row>
    <row r="86" spans="1:16" s="13" customFormat="1" x14ac:dyDescent="0.25">
      <c r="A86" s="65" t="s">
        <v>563</v>
      </c>
      <c r="B86" s="66" t="s">
        <v>77</v>
      </c>
      <c r="C86" s="67" t="s">
        <v>618</v>
      </c>
      <c r="D86" s="68">
        <v>4.33</v>
      </c>
      <c r="E86" s="68"/>
      <c r="F86" s="68"/>
      <c r="G86" s="312">
        <f>D86*E86</f>
        <v>0</v>
      </c>
      <c r="H86" s="312"/>
      <c r="I86" s="312">
        <f t="shared" ref="I86" si="34">G86+H86</f>
        <v>0</v>
      </c>
      <c r="J86" s="209"/>
      <c r="K86" s="209"/>
      <c r="L86" s="445"/>
      <c r="M86" s="446"/>
      <c r="N86" s="209"/>
      <c r="O86" s="209"/>
      <c r="P86" s="209"/>
    </row>
    <row r="87" spans="1:16" s="351" customFormat="1" ht="13.2" customHeight="1" x14ac:dyDescent="0.3">
      <c r="A87" s="466"/>
      <c r="B87" s="350" t="s">
        <v>785</v>
      </c>
      <c r="C87" s="350"/>
      <c r="D87" s="350"/>
      <c r="E87" s="350"/>
      <c r="F87" s="350"/>
      <c r="G87" s="434"/>
      <c r="H87" s="435"/>
      <c r="I87" s="435"/>
      <c r="J87" s="452"/>
      <c r="K87" s="452"/>
      <c r="L87" s="452"/>
      <c r="M87" s="453"/>
      <c r="N87" s="452"/>
      <c r="O87" s="452"/>
      <c r="P87" s="452"/>
    </row>
    <row r="88" spans="1:16" s="13" customFormat="1" x14ac:dyDescent="0.25">
      <c r="A88" s="63" t="s">
        <v>119</v>
      </c>
      <c r="B88" s="62" t="s">
        <v>830</v>
      </c>
      <c r="C88" s="120" t="s">
        <v>884</v>
      </c>
      <c r="D88" s="70">
        <v>0.31431999999999999</v>
      </c>
      <c r="E88" s="70"/>
      <c r="F88" s="70"/>
      <c r="G88" s="311"/>
      <c r="H88" s="312">
        <f>D88*F88</f>
        <v>0</v>
      </c>
      <c r="I88" s="312">
        <f>G88+H88</f>
        <v>0</v>
      </c>
      <c r="J88" s="209"/>
      <c r="K88" s="209"/>
      <c r="L88" s="445"/>
      <c r="M88" s="446"/>
      <c r="N88" s="209"/>
      <c r="O88" s="209"/>
      <c r="P88" s="209"/>
    </row>
    <row r="89" spans="1:16" s="13" customFormat="1" ht="26.4" x14ac:dyDescent="0.25">
      <c r="A89" s="65" t="s">
        <v>415</v>
      </c>
      <c r="B89" s="66" t="s">
        <v>786</v>
      </c>
      <c r="C89" s="67" t="s">
        <v>884</v>
      </c>
      <c r="D89" s="303">
        <v>0.31431999999999999</v>
      </c>
      <c r="E89" s="303"/>
      <c r="F89" s="303"/>
      <c r="G89" s="312">
        <f>D89*E89</f>
        <v>0</v>
      </c>
      <c r="H89" s="312"/>
      <c r="I89" s="312">
        <f t="shared" ref="I89" si="35">G89+H89</f>
        <v>0</v>
      </c>
      <c r="J89" s="209"/>
      <c r="K89" s="209"/>
      <c r="L89" s="445"/>
      <c r="M89" s="446"/>
      <c r="N89" s="209"/>
      <c r="O89" s="209"/>
      <c r="P89" s="209"/>
    </row>
    <row r="90" spans="1:16" s="13" customFormat="1" ht="26.4" x14ac:dyDescent="0.25">
      <c r="A90" s="63" t="s">
        <v>121</v>
      </c>
      <c r="B90" s="62" t="s">
        <v>1051</v>
      </c>
      <c r="C90" s="120" t="s">
        <v>869</v>
      </c>
      <c r="D90" s="70">
        <v>16.100000000000001</v>
      </c>
      <c r="E90" s="70"/>
      <c r="F90" s="70"/>
      <c r="G90" s="311"/>
      <c r="H90" s="312">
        <f>D90*F90</f>
        <v>0</v>
      </c>
      <c r="I90" s="312">
        <f>G90+H90</f>
        <v>0</v>
      </c>
      <c r="J90" s="209"/>
      <c r="K90" s="209"/>
      <c r="L90" s="445"/>
      <c r="M90" s="446"/>
      <c r="N90" s="209"/>
      <c r="O90" s="209"/>
      <c r="P90" s="209"/>
    </row>
    <row r="91" spans="1:16" s="13" customFormat="1" x14ac:dyDescent="0.25">
      <c r="A91" s="65" t="s">
        <v>677</v>
      </c>
      <c r="B91" s="66" t="s">
        <v>77</v>
      </c>
      <c r="C91" s="67" t="s">
        <v>618</v>
      </c>
      <c r="D91" s="68">
        <v>3.96</v>
      </c>
      <c r="E91" s="68"/>
      <c r="F91" s="68"/>
      <c r="G91" s="312">
        <f>D91*E91</f>
        <v>0</v>
      </c>
      <c r="H91" s="312"/>
      <c r="I91" s="312">
        <f t="shared" ref="I91" si="36">G91+H91</f>
        <v>0</v>
      </c>
      <c r="J91" s="209"/>
      <c r="K91" s="209"/>
      <c r="L91" s="445"/>
      <c r="M91" s="446"/>
      <c r="N91" s="209"/>
      <c r="O91" s="209"/>
      <c r="P91" s="209"/>
    </row>
    <row r="92" spans="1:16" s="5" customFormat="1" ht="13.5" customHeight="1" x14ac:dyDescent="0.25">
      <c r="A92" s="467"/>
      <c r="B92" s="438" t="s">
        <v>831</v>
      </c>
      <c r="C92" s="437"/>
      <c r="D92" s="437"/>
      <c r="E92" s="437"/>
      <c r="F92" s="437"/>
      <c r="G92" s="439">
        <f>SUM(G19:G91)</f>
        <v>0</v>
      </c>
      <c r="H92" s="439">
        <f t="shared" ref="H92:I92" si="37">SUM(H19:H91)</f>
        <v>0</v>
      </c>
      <c r="I92" s="440">
        <f t="shared" si="37"/>
        <v>0</v>
      </c>
      <c r="J92" s="454">
        <f>SUM(J20:J91)</f>
        <v>0</v>
      </c>
      <c r="K92" s="454"/>
      <c r="L92" s="454"/>
      <c r="M92" s="455"/>
      <c r="N92" s="451"/>
      <c r="O92" s="441"/>
      <c r="P92" s="441"/>
    </row>
    <row r="93" spans="1:16" s="5" customFormat="1" x14ac:dyDescent="0.25">
      <c r="A93" s="457"/>
      <c r="G93" s="436"/>
      <c r="H93" s="436"/>
      <c r="I93" s="436"/>
      <c r="J93" s="441"/>
      <c r="K93" s="441"/>
      <c r="L93" s="441"/>
      <c r="M93" s="441"/>
      <c r="N93" s="441"/>
      <c r="O93" s="441"/>
      <c r="P93" s="441"/>
    </row>
    <row r="94" spans="1:16" s="5" customFormat="1" x14ac:dyDescent="0.25">
      <c r="A94" s="457"/>
      <c r="G94" s="436"/>
      <c r="H94" s="436"/>
      <c r="I94" s="436"/>
      <c r="J94" s="441"/>
      <c r="K94" s="441"/>
      <c r="L94" s="441"/>
      <c r="M94" s="441"/>
      <c r="N94" s="441"/>
      <c r="O94" s="441"/>
      <c r="P94" s="441"/>
    </row>
    <row r="95" spans="1:16" s="5" customFormat="1" x14ac:dyDescent="0.25">
      <c r="A95" s="457"/>
      <c r="G95" s="436"/>
      <c r="H95" s="436"/>
      <c r="I95" s="436"/>
      <c r="J95" s="441"/>
      <c r="K95" s="441"/>
      <c r="L95" s="441"/>
      <c r="M95" s="441"/>
      <c r="N95" s="441"/>
      <c r="O95" s="441"/>
      <c r="P95" s="441"/>
    </row>
    <row r="96" spans="1:16" s="5" customFormat="1" x14ac:dyDescent="0.25">
      <c r="A96" s="457"/>
      <c r="B96" s="593" t="s">
        <v>1146</v>
      </c>
      <c r="G96" s="436"/>
      <c r="H96" s="436"/>
      <c r="I96" s="436"/>
      <c r="J96" s="441"/>
      <c r="K96" s="441"/>
      <c r="L96" s="441"/>
      <c r="M96" s="441"/>
      <c r="N96" s="441"/>
      <c r="O96" s="441"/>
      <c r="P96" s="441"/>
    </row>
    <row r="97" spans="1:16" s="5" customFormat="1" x14ac:dyDescent="0.25">
      <c r="A97" s="457"/>
      <c r="B97" s="595" t="s">
        <v>1150</v>
      </c>
      <c r="G97" s="436"/>
      <c r="H97" s="436"/>
      <c r="I97" s="436"/>
      <c r="J97" s="441"/>
      <c r="K97" s="441"/>
      <c r="L97" s="441"/>
      <c r="M97" s="441"/>
      <c r="N97" s="441"/>
      <c r="O97" s="441"/>
      <c r="P97" s="441"/>
    </row>
    <row r="98" spans="1:16" s="5" customFormat="1" x14ac:dyDescent="0.25">
      <c r="A98" s="457"/>
      <c r="G98" s="436"/>
      <c r="H98" s="436"/>
      <c r="I98" s="436"/>
      <c r="J98" s="441"/>
      <c r="K98" s="441"/>
      <c r="L98" s="441"/>
      <c r="M98" s="441"/>
      <c r="N98" s="441"/>
      <c r="O98" s="441"/>
      <c r="P98" s="441"/>
    </row>
    <row r="99" spans="1:16" s="5" customFormat="1" x14ac:dyDescent="0.25">
      <c r="A99" s="457"/>
      <c r="G99" s="436"/>
      <c r="H99" s="436"/>
      <c r="I99" s="436"/>
      <c r="J99" s="441"/>
      <c r="K99" s="441"/>
      <c r="L99" s="441"/>
      <c r="M99" s="441"/>
      <c r="N99" s="441"/>
      <c r="O99" s="441"/>
      <c r="P99" s="441"/>
    </row>
    <row r="100" spans="1:16" x14ac:dyDescent="0.25">
      <c r="D100" s="72"/>
      <c r="E100" s="72"/>
      <c r="F100" s="72"/>
      <c r="G100" s="436"/>
      <c r="H100" s="436"/>
      <c r="I100" s="436"/>
    </row>
    <row r="101" spans="1:16" x14ac:dyDescent="0.25">
      <c r="D101" s="72"/>
      <c r="E101" s="72"/>
      <c r="F101" s="72"/>
      <c r="G101" s="436"/>
      <c r="H101" s="436"/>
      <c r="I101" s="436"/>
    </row>
    <row r="102" spans="1:16" x14ac:dyDescent="0.25">
      <c r="D102" s="72"/>
      <c r="E102" s="72"/>
      <c r="F102" s="72"/>
      <c r="G102" s="72"/>
    </row>
  </sheetData>
  <mergeCells count="10">
    <mergeCell ref="A4:J4"/>
    <mergeCell ref="A5:J5"/>
    <mergeCell ref="A9:I9"/>
    <mergeCell ref="A14:A15"/>
    <mergeCell ref="B14:B15"/>
    <mergeCell ref="C14:C15"/>
    <mergeCell ref="D14:D15"/>
    <mergeCell ref="E14:F14"/>
    <mergeCell ref="G14:I14"/>
    <mergeCell ref="A7:I7"/>
  </mergeCells>
  <phoneticPr fontId="27" type="noConversion"/>
  <printOptions horizontalCentered="1"/>
  <pageMargins left="0.39" right="0.39" top="0.59" bottom="0.59" header="0.39" footer="0.39"/>
  <pageSetup paperSize="9" scale="60" fitToHeight="10000" orientation="landscape" horizontalDpi="300" verticalDpi="300" r:id="rId1"/>
  <headerFooter>
    <oddFooter>&amp;CСтраниц -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97265-1ED9-4E10-8899-6E8C01CA1CFB}">
  <sheetPr>
    <tabColor theme="9" tint="-0.249977111117893"/>
    <pageSetUpPr fitToPage="1"/>
  </sheetPr>
  <dimension ref="A1:I49"/>
  <sheetViews>
    <sheetView zoomScaleNormal="100" zoomScaleSheetLayoutView="100" workbookViewId="0">
      <selection activeCell="A6" sqref="A6:I6"/>
    </sheetView>
  </sheetViews>
  <sheetFormatPr defaultColWidth="8.77734375" defaultRowHeight="13.2" x14ac:dyDescent="0.25"/>
  <cols>
    <col min="1" max="1" width="5.33203125" style="13" customWidth="1"/>
    <col min="2" max="2" width="50.33203125" style="13" customWidth="1"/>
    <col min="3" max="4" width="9.77734375" style="13" customWidth="1"/>
    <col min="5" max="5" width="13" style="13" customWidth="1"/>
    <col min="6" max="6" width="12.33203125" style="13" customWidth="1"/>
    <col min="7" max="7" width="13.109375" style="333" customWidth="1"/>
    <col min="8" max="8" width="17.6640625" style="333" customWidth="1"/>
    <col min="9" max="9" width="16.44140625" style="333" customWidth="1"/>
    <col min="10" max="241" width="8.77734375" style="13"/>
    <col min="242" max="242" width="7.109375" style="13" customWidth="1"/>
    <col min="243" max="243" width="12.33203125" style="13" customWidth="1"/>
    <col min="244" max="244" width="39" style="13" customWidth="1"/>
    <col min="245" max="246" width="9.77734375" style="13" customWidth="1"/>
    <col min="247" max="247" width="10.33203125" style="13" customWidth="1"/>
    <col min="248" max="248" width="11.44140625" style="13" customWidth="1"/>
    <col min="249" max="249" width="13" style="13" customWidth="1"/>
    <col min="250" max="497" width="8.77734375" style="13"/>
    <col min="498" max="498" width="7.109375" style="13" customWidth="1"/>
    <col min="499" max="499" width="12.33203125" style="13" customWidth="1"/>
    <col min="500" max="500" width="39" style="13" customWidth="1"/>
    <col min="501" max="502" width="9.77734375" style="13" customWidth="1"/>
    <col min="503" max="503" width="10.33203125" style="13" customWidth="1"/>
    <col min="504" max="504" width="11.44140625" style="13" customWidth="1"/>
    <col min="505" max="505" width="13" style="13" customWidth="1"/>
    <col min="506" max="753" width="8.77734375" style="13"/>
    <col min="754" max="754" width="7.109375" style="13" customWidth="1"/>
    <col min="755" max="755" width="12.33203125" style="13" customWidth="1"/>
    <col min="756" max="756" width="39" style="13" customWidth="1"/>
    <col min="757" max="758" width="9.77734375" style="13" customWidth="1"/>
    <col min="759" max="759" width="10.33203125" style="13" customWidth="1"/>
    <col min="760" max="760" width="11.44140625" style="13" customWidth="1"/>
    <col min="761" max="761" width="13" style="13" customWidth="1"/>
    <col min="762" max="1009" width="8.77734375" style="13"/>
    <col min="1010" max="1010" width="7.109375" style="13" customWidth="1"/>
    <col min="1011" max="1011" width="12.33203125" style="13" customWidth="1"/>
    <col min="1012" max="1012" width="39" style="13" customWidth="1"/>
    <col min="1013" max="1014" width="9.77734375" style="13" customWidth="1"/>
    <col min="1015" max="1015" width="10.33203125" style="13" customWidth="1"/>
    <col min="1016" max="1016" width="11.44140625" style="13" customWidth="1"/>
    <col min="1017" max="1017" width="13" style="13" customWidth="1"/>
    <col min="1018" max="1265" width="8.77734375" style="13"/>
    <col min="1266" max="1266" width="7.109375" style="13" customWidth="1"/>
    <col min="1267" max="1267" width="12.33203125" style="13" customWidth="1"/>
    <col min="1268" max="1268" width="39" style="13" customWidth="1"/>
    <col min="1269" max="1270" width="9.77734375" style="13" customWidth="1"/>
    <col min="1271" max="1271" width="10.33203125" style="13" customWidth="1"/>
    <col min="1272" max="1272" width="11.44140625" style="13" customWidth="1"/>
    <col min="1273" max="1273" width="13" style="13" customWidth="1"/>
    <col min="1274" max="1521" width="8.77734375" style="13"/>
    <col min="1522" max="1522" width="7.109375" style="13" customWidth="1"/>
    <col min="1523" max="1523" width="12.33203125" style="13" customWidth="1"/>
    <col min="1524" max="1524" width="39" style="13" customWidth="1"/>
    <col min="1525" max="1526" width="9.77734375" style="13" customWidth="1"/>
    <col min="1527" max="1527" width="10.33203125" style="13" customWidth="1"/>
    <col min="1528" max="1528" width="11.44140625" style="13" customWidth="1"/>
    <col min="1529" max="1529" width="13" style="13" customWidth="1"/>
    <col min="1530" max="1777" width="8.77734375" style="13"/>
    <col min="1778" max="1778" width="7.109375" style="13" customWidth="1"/>
    <col min="1779" max="1779" width="12.33203125" style="13" customWidth="1"/>
    <col min="1780" max="1780" width="39" style="13" customWidth="1"/>
    <col min="1781" max="1782" width="9.77734375" style="13" customWidth="1"/>
    <col min="1783" max="1783" width="10.33203125" style="13" customWidth="1"/>
    <col min="1784" max="1784" width="11.44140625" style="13" customWidth="1"/>
    <col min="1785" max="1785" width="13" style="13" customWidth="1"/>
    <col min="1786" max="2033" width="8.77734375" style="13"/>
    <col min="2034" max="2034" width="7.109375" style="13" customWidth="1"/>
    <col min="2035" max="2035" width="12.33203125" style="13" customWidth="1"/>
    <col min="2036" max="2036" width="39" style="13" customWidth="1"/>
    <col min="2037" max="2038" width="9.77734375" style="13" customWidth="1"/>
    <col min="2039" max="2039" width="10.33203125" style="13" customWidth="1"/>
    <col min="2040" max="2040" width="11.44140625" style="13" customWidth="1"/>
    <col min="2041" max="2041" width="13" style="13" customWidth="1"/>
    <col min="2042" max="2289" width="8.77734375" style="13"/>
    <col min="2290" max="2290" width="7.109375" style="13" customWidth="1"/>
    <col min="2291" max="2291" width="12.33203125" style="13" customWidth="1"/>
    <col min="2292" max="2292" width="39" style="13" customWidth="1"/>
    <col min="2293" max="2294" width="9.77734375" style="13" customWidth="1"/>
    <col min="2295" max="2295" width="10.33203125" style="13" customWidth="1"/>
    <col min="2296" max="2296" width="11.44140625" style="13" customWidth="1"/>
    <col min="2297" max="2297" width="13" style="13" customWidth="1"/>
    <col min="2298" max="2545" width="8.77734375" style="13"/>
    <col min="2546" max="2546" width="7.109375" style="13" customWidth="1"/>
    <col min="2547" max="2547" width="12.33203125" style="13" customWidth="1"/>
    <col min="2548" max="2548" width="39" style="13" customWidth="1"/>
    <col min="2549" max="2550" width="9.77734375" style="13" customWidth="1"/>
    <col min="2551" max="2551" width="10.33203125" style="13" customWidth="1"/>
    <col min="2552" max="2552" width="11.44140625" style="13" customWidth="1"/>
    <col min="2553" max="2553" width="13" style="13" customWidth="1"/>
    <col min="2554" max="2801" width="8.77734375" style="13"/>
    <col min="2802" max="2802" width="7.109375" style="13" customWidth="1"/>
    <col min="2803" max="2803" width="12.33203125" style="13" customWidth="1"/>
    <col min="2804" max="2804" width="39" style="13" customWidth="1"/>
    <col min="2805" max="2806" width="9.77734375" style="13" customWidth="1"/>
    <col min="2807" max="2807" width="10.33203125" style="13" customWidth="1"/>
    <col min="2808" max="2808" width="11.44140625" style="13" customWidth="1"/>
    <col min="2809" max="2809" width="13" style="13" customWidth="1"/>
    <col min="2810" max="3057" width="8.77734375" style="13"/>
    <col min="3058" max="3058" width="7.109375" style="13" customWidth="1"/>
    <col min="3059" max="3059" width="12.33203125" style="13" customWidth="1"/>
    <col min="3060" max="3060" width="39" style="13" customWidth="1"/>
    <col min="3061" max="3062" width="9.77734375" style="13" customWidth="1"/>
    <col min="3063" max="3063" width="10.33203125" style="13" customWidth="1"/>
    <col min="3064" max="3064" width="11.44140625" style="13" customWidth="1"/>
    <col min="3065" max="3065" width="13" style="13" customWidth="1"/>
    <col min="3066" max="3313" width="8.77734375" style="13"/>
    <col min="3314" max="3314" width="7.109375" style="13" customWidth="1"/>
    <col min="3315" max="3315" width="12.33203125" style="13" customWidth="1"/>
    <col min="3316" max="3316" width="39" style="13" customWidth="1"/>
    <col min="3317" max="3318" width="9.77734375" style="13" customWidth="1"/>
    <col min="3319" max="3319" width="10.33203125" style="13" customWidth="1"/>
    <col min="3320" max="3320" width="11.44140625" style="13" customWidth="1"/>
    <col min="3321" max="3321" width="13" style="13" customWidth="1"/>
    <col min="3322" max="3569" width="8.77734375" style="13"/>
    <col min="3570" max="3570" width="7.109375" style="13" customWidth="1"/>
    <col min="3571" max="3571" width="12.33203125" style="13" customWidth="1"/>
    <col min="3572" max="3572" width="39" style="13" customWidth="1"/>
    <col min="3573" max="3574" width="9.77734375" style="13" customWidth="1"/>
    <col min="3575" max="3575" width="10.33203125" style="13" customWidth="1"/>
    <col min="3576" max="3576" width="11.44140625" style="13" customWidth="1"/>
    <col min="3577" max="3577" width="13" style="13" customWidth="1"/>
    <col min="3578" max="3825" width="8.77734375" style="13"/>
    <col min="3826" max="3826" width="7.109375" style="13" customWidth="1"/>
    <col min="3827" max="3827" width="12.33203125" style="13" customWidth="1"/>
    <col min="3828" max="3828" width="39" style="13" customWidth="1"/>
    <col min="3829" max="3830" width="9.77734375" style="13" customWidth="1"/>
    <col min="3831" max="3831" width="10.33203125" style="13" customWidth="1"/>
    <col min="3832" max="3832" width="11.44140625" style="13" customWidth="1"/>
    <col min="3833" max="3833" width="13" style="13" customWidth="1"/>
    <col min="3834" max="4081" width="8.77734375" style="13"/>
    <col min="4082" max="4082" width="7.109375" style="13" customWidth="1"/>
    <col min="4083" max="4083" width="12.33203125" style="13" customWidth="1"/>
    <col min="4084" max="4084" width="39" style="13" customWidth="1"/>
    <col min="4085" max="4086" width="9.77734375" style="13" customWidth="1"/>
    <col min="4087" max="4087" width="10.33203125" style="13" customWidth="1"/>
    <col min="4088" max="4088" width="11.44140625" style="13" customWidth="1"/>
    <col min="4089" max="4089" width="13" style="13" customWidth="1"/>
    <col min="4090" max="4337" width="8.77734375" style="13"/>
    <col min="4338" max="4338" width="7.109375" style="13" customWidth="1"/>
    <col min="4339" max="4339" width="12.33203125" style="13" customWidth="1"/>
    <col min="4340" max="4340" width="39" style="13" customWidth="1"/>
    <col min="4341" max="4342" width="9.77734375" style="13" customWidth="1"/>
    <col min="4343" max="4343" width="10.33203125" style="13" customWidth="1"/>
    <col min="4344" max="4344" width="11.44140625" style="13" customWidth="1"/>
    <col min="4345" max="4345" width="13" style="13" customWidth="1"/>
    <col min="4346" max="4593" width="8.77734375" style="13"/>
    <col min="4594" max="4594" width="7.109375" style="13" customWidth="1"/>
    <col min="4595" max="4595" width="12.33203125" style="13" customWidth="1"/>
    <col min="4596" max="4596" width="39" style="13" customWidth="1"/>
    <col min="4597" max="4598" width="9.77734375" style="13" customWidth="1"/>
    <col min="4599" max="4599" width="10.33203125" style="13" customWidth="1"/>
    <col min="4600" max="4600" width="11.44140625" style="13" customWidth="1"/>
    <col min="4601" max="4601" width="13" style="13" customWidth="1"/>
    <col min="4602" max="4849" width="8.77734375" style="13"/>
    <col min="4850" max="4850" width="7.109375" style="13" customWidth="1"/>
    <col min="4851" max="4851" width="12.33203125" style="13" customWidth="1"/>
    <col min="4852" max="4852" width="39" style="13" customWidth="1"/>
    <col min="4853" max="4854" width="9.77734375" style="13" customWidth="1"/>
    <col min="4855" max="4855" width="10.33203125" style="13" customWidth="1"/>
    <col min="4856" max="4856" width="11.44140625" style="13" customWidth="1"/>
    <col min="4857" max="4857" width="13" style="13" customWidth="1"/>
    <col min="4858" max="5105" width="8.77734375" style="13"/>
    <col min="5106" max="5106" width="7.109375" style="13" customWidth="1"/>
    <col min="5107" max="5107" width="12.33203125" style="13" customWidth="1"/>
    <col min="5108" max="5108" width="39" style="13" customWidth="1"/>
    <col min="5109" max="5110" width="9.77734375" style="13" customWidth="1"/>
    <col min="5111" max="5111" width="10.33203125" style="13" customWidth="1"/>
    <col min="5112" max="5112" width="11.44140625" style="13" customWidth="1"/>
    <col min="5113" max="5113" width="13" style="13" customWidth="1"/>
    <col min="5114" max="5361" width="8.77734375" style="13"/>
    <col min="5362" max="5362" width="7.109375" style="13" customWidth="1"/>
    <col min="5363" max="5363" width="12.33203125" style="13" customWidth="1"/>
    <col min="5364" max="5364" width="39" style="13" customWidth="1"/>
    <col min="5365" max="5366" width="9.77734375" style="13" customWidth="1"/>
    <col min="5367" max="5367" width="10.33203125" style="13" customWidth="1"/>
    <col min="5368" max="5368" width="11.44140625" style="13" customWidth="1"/>
    <col min="5369" max="5369" width="13" style="13" customWidth="1"/>
    <col min="5370" max="5617" width="8.77734375" style="13"/>
    <col min="5618" max="5618" width="7.109375" style="13" customWidth="1"/>
    <col min="5619" max="5619" width="12.33203125" style="13" customWidth="1"/>
    <col min="5620" max="5620" width="39" style="13" customWidth="1"/>
    <col min="5621" max="5622" width="9.77734375" style="13" customWidth="1"/>
    <col min="5623" max="5623" width="10.33203125" style="13" customWidth="1"/>
    <col min="5624" max="5624" width="11.44140625" style="13" customWidth="1"/>
    <col min="5625" max="5625" width="13" style="13" customWidth="1"/>
    <col min="5626" max="5873" width="8.77734375" style="13"/>
    <col min="5874" max="5874" width="7.109375" style="13" customWidth="1"/>
    <col min="5875" max="5875" width="12.33203125" style="13" customWidth="1"/>
    <col min="5876" max="5876" width="39" style="13" customWidth="1"/>
    <col min="5877" max="5878" width="9.77734375" style="13" customWidth="1"/>
    <col min="5879" max="5879" width="10.33203125" style="13" customWidth="1"/>
    <col min="5880" max="5880" width="11.44140625" style="13" customWidth="1"/>
    <col min="5881" max="5881" width="13" style="13" customWidth="1"/>
    <col min="5882" max="6129" width="8.77734375" style="13"/>
    <col min="6130" max="6130" width="7.109375" style="13" customWidth="1"/>
    <col min="6131" max="6131" width="12.33203125" style="13" customWidth="1"/>
    <col min="6132" max="6132" width="39" style="13" customWidth="1"/>
    <col min="6133" max="6134" width="9.77734375" style="13" customWidth="1"/>
    <col min="6135" max="6135" width="10.33203125" style="13" customWidth="1"/>
    <col min="6136" max="6136" width="11.44140625" style="13" customWidth="1"/>
    <col min="6137" max="6137" width="13" style="13" customWidth="1"/>
    <col min="6138" max="6385" width="8.77734375" style="13"/>
    <col min="6386" max="6386" width="7.109375" style="13" customWidth="1"/>
    <col min="6387" max="6387" width="12.33203125" style="13" customWidth="1"/>
    <col min="6388" max="6388" width="39" style="13" customWidth="1"/>
    <col min="6389" max="6390" width="9.77734375" style="13" customWidth="1"/>
    <col min="6391" max="6391" width="10.33203125" style="13" customWidth="1"/>
    <col min="6392" max="6392" width="11.44140625" style="13" customWidth="1"/>
    <col min="6393" max="6393" width="13" style="13" customWidth="1"/>
    <col min="6394" max="6641" width="8.77734375" style="13"/>
    <col min="6642" max="6642" width="7.109375" style="13" customWidth="1"/>
    <col min="6643" max="6643" width="12.33203125" style="13" customWidth="1"/>
    <col min="6644" max="6644" width="39" style="13" customWidth="1"/>
    <col min="6645" max="6646" width="9.77734375" style="13" customWidth="1"/>
    <col min="6647" max="6647" width="10.33203125" style="13" customWidth="1"/>
    <col min="6648" max="6648" width="11.44140625" style="13" customWidth="1"/>
    <col min="6649" max="6649" width="13" style="13" customWidth="1"/>
    <col min="6650" max="6897" width="8.77734375" style="13"/>
    <col min="6898" max="6898" width="7.109375" style="13" customWidth="1"/>
    <col min="6899" max="6899" width="12.33203125" style="13" customWidth="1"/>
    <col min="6900" max="6900" width="39" style="13" customWidth="1"/>
    <col min="6901" max="6902" width="9.77734375" style="13" customWidth="1"/>
    <col min="6903" max="6903" width="10.33203125" style="13" customWidth="1"/>
    <col min="6904" max="6904" width="11.44140625" style="13" customWidth="1"/>
    <col min="6905" max="6905" width="13" style="13" customWidth="1"/>
    <col min="6906" max="7153" width="8.77734375" style="13"/>
    <col min="7154" max="7154" width="7.109375" style="13" customWidth="1"/>
    <col min="7155" max="7155" width="12.33203125" style="13" customWidth="1"/>
    <col min="7156" max="7156" width="39" style="13" customWidth="1"/>
    <col min="7157" max="7158" width="9.77734375" style="13" customWidth="1"/>
    <col min="7159" max="7159" width="10.33203125" style="13" customWidth="1"/>
    <col min="7160" max="7160" width="11.44140625" style="13" customWidth="1"/>
    <col min="7161" max="7161" width="13" style="13" customWidth="1"/>
    <col min="7162" max="7409" width="8.77734375" style="13"/>
    <col min="7410" max="7410" width="7.109375" style="13" customWidth="1"/>
    <col min="7411" max="7411" width="12.33203125" style="13" customWidth="1"/>
    <col min="7412" max="7412" width="39" style="13" customWidth="1"/>
    <col min="7413" max="7414" width="9.77734375" style="13" customWidth="1"/>
    <col min="7415" max="7415" width="10.33203125" style="13" customWidth="1"/>
    <col min="7416" max="7416" width="11.44140625" style="13" customWidth="1"/>
    <col min="7417" max="7417" width="13" style="13" customWidth="1"/>
    <col min="7418" max="7665" width="8.77734375" style="13"/>
    <col min="7666" max="7666" width="7.109375" style="13" customWidth="1"/>
    <col min="7667" max="7667" width="12.33203125" style="13" customWidth="1"/>
    <col min="7668" max="7668" width="39" style="13" customWidth="1"/>
    <col min="7669" max="7670" width="9.77734375" style="13" customWidth="1"/>
    <col min="7671" max="7671" width="10.33203125" style="13" customWidth="1"/>
    <col min="7672" max="7672" width="11.44140625" style="13" customWidth="1"/>
    <col min="7673" max="7673" width="13" style="13" customWidth="1"/>
    <col min="7674" max="7921" width="8.77734375" style="13"/>
    <col min="7922" max="7922" width="7.109375" style="13" customWidth="1"/>
    <col min="7923" max="7923" width="12.33203125" style="13" customWidth="1"/>
    <col min="7924" max="7924" width="39" style="13" customWidth="1"/>
    <col min="7925" max="7926" width="9.77734375" style="13" customWidth="1"/>
    <col min="7927" max="7927" width="10.33203125" style="13" customWidth="1"/>
    <col min="7928" max="7928" width="11.44140625" style="13" customWidth="1"/>
    <col min="7929" max="7929" width="13" style="13" customWidth="1"/>
    <col min="7930" max="8177" width="8.77734375" style="13"/>
    <col min="8178" max="8178" width="7.109375" style="13" customWidth="1"/>
    <col min="8179" max="8179" width="12.33203125" style="13" customWidth="1"/>
    <col min="8180" max="8180" width="39" style="13" customWidth="1"/>
    <col min="8181" max="8182" width="9.77734375" style="13" customWidth="1"/>
    <col min="8183" max="8183" width="10.33203125" style="13" customWidth="1"/>
    <col min="8184" max="8184" width="11.44140625" style="13" customWidth="1"/>
    <col min="8185" max="8185" width="13" style="13" customWidth="1"/>
    <col min="8186" max="8433" width="8.77734375" style="13"/>
    <col min="8434" max="8434" width="7.109375" style="13" customWidth="1"/>
    <col min="8435" max="8435" width="12.33203125" style="13" customWidth="1"/>
    <col min="8436" max="8436" width="39" style="13" customWidth="1"/>
    <col min="8437" max="8438" width="9.77734375" style="13" customWidth="1"/>
    <col min="8439" max="8439" width="10.33203125" style="13" customWidth="1"/>
    <col min="8440" max="8440" width="11.44140625" style="13" customWidth="1"/>
    <col min="8441" max="8441" width="13" style="13" customWidth="1"/>
    <col min="8442" max="8689" width="8.77734375" style="13"/>
    <col min="8690" max="8690" width="7.109375" style="13" customWidth="1"/>
    <col min="8691" max="8691" width="12.33203125" style="13" customWidth="1"/>
    <col min="8692" max="8692" width="39" style="13" customWidth="1"/>
    <col min="8693" max="8694" width="9.77734375" style="13" customWidth="1"/>
    <col min="8695" max="8695" width="10.33203125" style="13" customWidth="1"/>
    <col min="8696" max="8696" width="11.44140625" style="13" customWidth="1"/>
    <col min="8697" max="8697" width="13" style="13" customWidth="1"/>
    <col min="8698" max="8945" width="8.77734375" style="13"/>
    <col min="8946" max="8946" width="7.109375" style="13" customWidth="1"/>
    <col min="8947" max="8947" width="12.33203125" style="13" customWidth="1"/>
    <col min="8948" max="8948" width="39" style="13" customWidth="1"/>
    <col min="8949" max="8950" width="9.77734375" style="13" customWidth="1"/>
    <col min="8951" max="8951" width="10.33203125" style="13" customWidth="1"/>
    <col min="8952" max="8952" width="11.44140625" style="13" customWidth="1"/>
    <col min="8953" max="8953" width="13" style="13" customWidth="1"/>
    <col min="8954" max="9201" width="8.77734375" style="13"/>
    <col min="9202" max="9202" width="7.109375" style="13" customWidth="1"/>
    <col min="9203" max="9203" width="12.33203125" style="13" customWidth="1"/>
    <col min="9204" max="9204" width="39" style="13" customWidth="1"/>
    <col min="9205" max="9206" width="9.77734375" style="13" customWidth="1"/>
    <col min="9207" max="9207" width="10.33203125" style="13" customWidth="1"/>
    <col min="9208" max="9208" width="11.44140625" style="13" customWidth="1"/>
    <col min="9209" max="9209" width="13" style="13" customWidth="1"/>
    <col min="9210" max="9457" width="8.77734375" style="13"/>
    <col min="9458" max="9458" width="7.109375" style="13" customWidth="1"/>
    <col min="9459" max="9459" width="12.33203125" style="13" customWidth="1"/>
    <col min="9460" max="9460" width="39" style="13" customWidth="1"/>
    <col min="9461" max="9462" width="9.77734375" style="13" customWidth="1"/>
    <col min="9463" max="9463" width="10.33203125" style="13" customWidth="1"/>
    <col min="9464" max="9464" width="11.44140625" style="13" customWidth="1"/>
    <col min="9465" max="9465" width="13" style="13" customWidth="1"/>
    <col min="9466" max="9713" width="8.77734375" style="13"/>
    <col min="9714" max="9714" width="7.109375" style="13" customWidth="1"/>
    <col min="9715" max="9715" width="12.33203125" style="13" customWidth="1"/>
    <col min="9716" max="9716" width="39" style="13" customWidth="1"/>
    <col min="9717" max="9718" width="9.77734375" style="13" customWidth="1"/>
    <col min="9719" max="9719" width="10.33203125" style="13" customWidth="1"/>
    <col min="9720" max="9720" width="11.44140625" style="13" customWidth="1"/>
    <col min="9721" max="9721" width="13" style="13" customWidth="1"/>
    <col min="9722" max="9969" width="8.77734375" style="13"/>
    <col min="9970" max="9970" width="7.109375" style="13" customWidth="1"/>
    <col min="9971" max="9971" width="12.33203125" style="13" customWidth="1"/>
    <col min="9972" max="9972" width="39" style="13" customWidth="1"/>
    <col min="9973" max="9974" width="9.77734375" style="13" customWidth="1"/>
    <col min="9975" max="9975" width="10.33203125" style="13" customWidth="1"/>
    <col min="9976" max="9976" width="11.44140625" style="13" customWidth="1"/>
    <col min="9977" max="9977" width="13" style="13" customWidth="1"/>
    <col min="9978" max="10225" width="8.77734375" style="13"/>
    <col min="10226" max="10226" width="7.109375" style="13" customWidth="1"/>
    <col min="10227" max="10227" width="12.33203125" style="13" customWidth="1"/>
    <col min="10228" max="10228" width="39" style="13" customWidth="1"/>
    <col min="10229" max="10230" width="9.77734375" style="13" customWidth="1"/>
    <col min="10231" max="10231" width="10.33203125" style="13" customWidth="1"/>
    <col min="10232" max="10232" width="11.44140625" style="13" customWidth="1"/>
    <col min="10233" max="10233" width="13" style="13" customWidth="1"/>
    <col min="10234" max="10481" width="8.77734375" style="13"/>
    <col min="10482" max="10482" width="7.109375" style="13" customWidth="1"/>
    <col min="10483" max="10483" width="12.33203125" style="13" customWidth="1"/>
    <col min="10484" max="10484" width="39" style="13" customWidth="1"/>
    <col min="10485" max="10486" width="9.77734375" style="13" customWidth="1"/>
    <col min="10487" max="10487" width="10.33203125" style="13" customWidth="1"/>
    <col min="10488" max="10488" width="11.44140625" style="13" customWidth="1"/>
    <col min="10489" max="10489" width="13" style="13" customWidth="1"/>
    <col min="10490" max="10737" width="8.77734375" style="13"/>
    <col min="10738" max="10738" width="7.109375" style="13" customWidth="1"/>
    <col min="10739" max="10739" width="12.33203125" style="13" customWidth="1"/>
    <col min="10740" max="10740" width="39" style="13" customWidth="1"/>
    <col min="10741" max="10742" width="9.77734375" style="13" customWidth="1"/>
    <col min="10743" max="10743" width="10.33203125" style="13" customWidth="1"/>
    <col min="10744" max="10744" width="11.44140625" style="13" customWidth="1"/>
    <col min="10745" max="10745" width="13" style="13" customWidth="1"/>
    <col min="10746" max="10993" width="8.77734375" style="13"/>
    <col min="10994" max="10994" width="7.109375" style="13" customWidth="1"/>
    <col min="10995" max="10995" width="12.33203125" style="13" customWidth="1"/>
    <col min="10996" max="10996" width="39" style="13" customWidth="1"/>
    <col min="10997" max="10998" width="9.77734375" style="13" customWidth="1"/>
    <col min="10999" max="10999" width="10.33203125" style="13" customWidth="1"/>
    <col min="11000" max="11000" width="11.44140625" style="13" customWidth="1"/>
    <col min="11001" max="11001" width="13" style="13" customWidth="1"/>
    <col min="11002" max="11249" width="8.77734375" style="13"/>
    <col min="11250" max="11250" width="7.109375" style="13" customWidth="1"/>
    <col min="11251" max="11251" width="12.33203125" style="13" customWidth="1"/>
    <col min="11252" max="11252" width="39" style="13" customWidth="1"/>
    <col min="11253" max="11254" width="9.77734375" style="13" customWidth="1"/>
    <col min="11255" max="11255" width="10.33203125" style="13" customWidth="1"/>
    <col min="11256" max="11256" width="11.44140625" style="13" customWidth="1"/>
    <col min="11257" max="11257" width="13" style="13" customWidth="1"/>
    <col min="11258" max="11505" width="8.77734375" style="13"/>
    <col min="11506" max="11506" width="7.109375" style="13" customWidth="1"/>
    <col min="11507" max="11507" width="12.33203125" style="13" customWidth="1"/>
    <col min="11508" max="11508" width="39" style="13" customWidth="1"/>
    <col min="11509" max="11510" width="9.77734375" style="13" customWidth="1"/>
    <col min="11511" max="11511" width="10.33203125" style="13" customWidth="1"/>
    <col min="11512" max="11512" width="11.44140625" style="13" customWidth="1"/>
    <col min="11513" max="11513" width="13" style="13" customWidth="1"/>
    <col min="11514" max="11761" width="8.77734375" style="13"/>
    <col min="11762" max="11762" width="7.109375" style="13" customWidth="1"/>
    <col min="11763" max="11763" width="12.33203125" style="13" customWidth="1"/>
    <col min="11764" max="11764" width="39" style="13" customWidth="1"/>
    <col min="11765" max="11766" width="9.77734375" style="13" customWidth="1"/>
    <col min="11767" max="11767" width="10.33203125" style="13" customWidth="1"/>
    <col min="11768" max="11768" width="11.44140625" style="13" customWidth="1"/>
    <col min="11769" max="11769" width="13" style="13" customWidth="1"/>
    <col min="11770" max="12017" width="8.77734375" style="13"/>
    <col min="12018" max="12018" width="7.109375" style="13" customWidth="1"/>
    <col min="12019" max="12019" width="12.33203125" style="13" customWidth="1"/>
    <col min="12020" max="12020" width="39" style="13" customWidth="1"/>
    <col min="12021" max="12022" width="9.77734375" style="13" customWidth="1"/>
    <col min="12023" max="12023" width="10.33203125" style="13" customWidth="1"/>
    <col min="12024" max="12024" width="11.44140625" style="13" customWidth="1"/>
    <col min="12025" max="12025" width="13" style="13" customWidth="1"/>
    <col min="12026" max="12273" width="8.77734375" style="13"/>
    <col min="12274" max="12274" width="7.109375" style="13" customWidth="1"/>
    <col min="12275" max="12275" width="12.33203125" style="13" customWidth="1"/>
    <col min="12276" max="12276" width="39" style="13" customWidth="1"/>
    <col min="12277" max="12278" width="9.77734375" style="13" customWidth="1"/>
    <col min="12279" max="12279" width="10.33203125" style="13" customWidth="1"/>
    <col min="12280" max="12280" width="11.44140625" style="13" customWidth="1"/>
    <col min="12281" max="12281" width="13" style="13" customWidth="1"/>
    <col min="12282" max="12529" width="8.77734375" style="13"/>
    <col min="12530" max="12530" width="7.109375" style="13" customWidth="1"/>
    <col min="12531" max="12531" width="12.33203125" style="13" customWidth="1"/>
    <col min="12532" max="12532" width="39" style="13" customWidth="1"/>
    <col min="12533" max="12534" width="9.77734375" style="13" customWidth="1"/>
    <col min="12535" max="12535" width="10.33203125" style="13" customWidth="1"/>
    <col min="12536" max="12536" width="11.44140625" style="13" customWidth="1"/>
    <col min="12537" max="12537" width="13" style="13" customWidth="1"/>
    <col min="12538" max="12785" width="8.77734375" style="13"/>
    <col min="12786" max="12786" width="7.109375" style="13" customWidth="1"/>
    <col min="12787" max="12787" width="12.33203125" style="13" customWidth="1"/>
    <col min="12788" max="12788" width="39" style="13" customWidth="1"/>
    <col min="12789" max="12790" width="9.77734375" style="13" customWidth="1"/>
    <col min="12791" max="12791" width="10.33203125" style="13" customWidth="1"/>
    <col min="12792" max="12792" width="11.44140625" style="13" customWidth="1"/>
    <col min="12793" max="12793" width="13" style="13" customWidth="1"/>
    <col min="12794" max="13041" width="8.77734375" style="13"/>
    <col min="13042" max="13042" width="7.109375" style="13" customWidth="1"/>
    <col min="13043" max="13043" width="12.33203125" style="13" customWidth="1"/>
    <col min="13044" max="13044" width="39" style="13" customWidth="1"/>
    <col min="13045" max="13046" width="9.77734375" style="13" customWidth="1"/>
    <col min="13047" max="13047" width="10.33203125" style="13" customWidth="1"/>
    <col min="13048" max="13048" width="11.44140625" style="13" customWidth="1"/>
    <col min="13049" max="13049" width="13" style="13" customWidth="1"/>
    <col min="13050" max="13297" width="8.77734375" style="13"/>
    <col min="13298" max="13298" width="7.109375" style="13" customWidth="1"/>
    <col min="13299" max="13299" width="12.33203125" style="13" customWidth="1"/>
    <col min="13300" max="13300" width="39" style="13" customWidth="1"/>
    <col min="13301" max="13302" width="9.77734375" style="13" customWidth="1"/>
    <col min="13303" max="13303" width="10.33203125" style="13" customWidth="1"/>
    <col min="13304" max="13304" width="11.44140625" style="13" customWidth="1"/>
    <col min="13305" max="13305" width="13" style="13" customWidth="1"/>
    <col min="13306" max="13553" width="8.77734375" style="13"/>
    <col min="13554" max="13554" width="7.109375" style="13" customWidth="1"/>
    <col min="13555" max="13555" width="12.33203125" style="13" customWidth="1"/>
    <col min="13556" max="13556" width="39" style="13" customWidth="1"/>
    <col min="13557" max="13558" width="9.77734375" style="13" customWidth="1"/>
    <col min="13559" max="13559" width="10.33203125" style="13" customWidth="1"/>
    <col min="13560" max="13560" width="11.44140625" style="13" customWidth="1"/>
    <col min="13561" max="13561" width="13" style="13" customWidth="1"/>
    <col min="13562" max="13809" width="8.77734375" style="13"/>
    <col min="13810" max="13810" width="7.109375" style="13" customWidth="1"/>
    <col min="13811" max="13811" width="12.33203125" style="13" customWidth="1"/>
    <col min="13812" max="13812" width="39" style="13" customWidth="1"/>
    <col min="13813" max="13814" width="9.77734375" style="13" customWidth="1"/>
    <col min="13815" max="13815" width="10.33203125" style="13" customWidth="1"/>
    <col min="13816" max="13816" width="11.44140625" style="13" customWidth="1"/>
    <col min="13817" max="13817" width="13" style="13" customWidth="1"/>
    <col min="13818" max="14065" width="8.77734375" style="13"/>
    <col min="14066" max="14066" width="7.109375" style="13" customWidth="1"/>
    <col min="14067" max="14067" width="12.33203125" style="13" customWidth="1"/>
    <col min="14068" max="14068" width="39" style="13" customWidth="1"/>
    <col min="14069" max="14070" width="9.77734375" style="13" customWidth="1"/>
    <col min="14071" max="14071" width="10.33203125" style="13" customWidth="1"/>
    <col min="14072" max="14072" width="11.44140625" style="13" customWidth="1"/>
    <col min="14073" max="14073" width="13" style="13" customWidth="1"/>
    <col min="14074" max="14321" width="8.77734375" style="13"/>
    <col min="14322" max="14322" width="7.109375" style="13" customWidth="1"/>
    <col min="14323" max="14323" width="12.33203125" style="13" customWidth="1"/>
    <col min="14324" max="14324" width="39" style="13" customWidth="1"/>
    <col min="14325" max="14326" width="9.77734375" style="13" customWidth="1"/>
    <col min="14327" max="14327" width="10.33203125" style="13" customWidth="1"/>
    <col min="14328" max="14328" width="11.44140625" style="13" customWidth="1"/>
    <col min="14329" max="14329" width="13" style="13" customWidth="1"/>
    <col min="14330" max="14577" width="8.77734375" style="13"/>
    <col min="14578" max="14578" width="7.109375" style="13" customWidth="1"/>
    <col min="14579" max="14579" width="12.33203125" style="13" customWidth="1"/>
    <col min="14580" max="14580" width="39" style="13" customWidth="1"/>
    <col min="14581" max="14582" width="9.77734375" style="13" customWidth="1"/>
    <col min="14583" max="14583" width="10.33203125" style="13" customWidth="1"/>
    <col min="14584" max="14584" width="11.44140625" style="13" customWidth="1"/>
    <col min="14585" max="14585" width="13" style="13" customWidth="1"/>
    <col min="14586" max="14833" width="8.77734375" style="13"/>
    <col min="14834" max="14834" width="7.109375" style="13" customWidth="1"/>
    <col min="14835" max="14835" width="12.33203125" style="13" customWidth="1"/>
    <col min="14836" max="14836" width="39" style="13" customWidth="1"/>
    <col min="14837" max="14838" width="9.77734375" style="13" customWidth="1"/>
    <col min="14839" max="14839" width="10.33203125" style="13" customWidth="1"/>
    <col min="14840" max="14840" width="11.44140625" style="13" customWidth="1"/>
    <col min="14841" max="14841" width="13" style="13" customWidth="1"/>
    <col min="14842" max="15089" width="8.77734375" style="13"/>
    <col min="15090" max="15090" width="7.109375" style="13" customWidth="1"/>
    <col min="15091" max="15091" width="12.33203125" style="13" customWidth="1"/>
    <col min="15092" max="15092" width="39" style="13" customWidth="1"/>
    <col min="15093" max="15094" width="9.77734375" style="13" customWidth="1"/>
    <col min="15095" max="15095" width="10.33203125" style="13" customWidth="1"/>
    <col min="15096" max="15096" width="11.44140625" style="13" customWidth="1"/>
    <col min="15097" max="15097" width="13" style="13" customWidth="1"/>
    <col min="15098" max="15345" width="8.77734375" style="13"/>
    <col min="15346" max="15346" width="7.109375" style="13" customWidth="1"/>
    <col min="15347" max="15347" width="12.33203125" style="13" customWidth="1"/>
    <col min="15348" max="15348" width="39" style="13" customWidth="1"/>
    <col min="15349" max="15350" width="9.77734375" style="13" customWidth="1"/>
    <col min="15351" max="15351" width="10.33203125" style="13" customWidth="1"/>
    <col min="15352" max="15352" width="11.44140625" style="13" customWidth="1"/>
    <col min="15353" max="15353" width="13" style="13" customWidth="1"/>
    <col min="15354" max="15601" width="8.77734375" style="13"/>
    <col min="15602" max="15602" width="7.109375" style="13" customWidth="1"/>
    <col min="15603" max="15603" width="12.33203125" style="13" customWidth="1"/>
    <col min="15604" max="15604" width="39" style="13" customWidth="1"/>
    <col min="15605" max="15606" width="9.77734375" style="13" customWidth="1"/>
    <col min="15607" max="15607" width="10.33203125" style="13" customWidth="1"/>
    <col min="15608" max="15608" width="11.44140625" style="13" customWidth="1"/>
    <col min="15609" max="15609" width="13" style="13" customWidth="1"/>
    <col min="15610" max="15857" width="8.77734375" style="13"/>
    <col min="15858" max="15858" width="7.109375" style="13" customWidth="1"/>
    <col min="15859" max="15859" width="12.33203125" style="13" customWidth="1"/>
    <col min="15860" max="15860" width="39" style="13" customWidth="1"/>
    <col min="15861" max="15862" width="9.77734375" style="13" customWidth="1"/>
    <col min="15863" max="15863" width="10.33203125" style="13" customWidth="1"/>
    <col min="15864" max="15864" width="11.44140625" style="13" customWidth="1"/>
    <col min="15865" max="15865" width="13" style="13" customWidth="1"/>
    <col min="15866" max="16113" width="8.77734375" style="13"/>
    <col min="16114" max="16114" width="7.109375" style="13" customWidth="1"/>
    <col min="16115" max="16115" width="12.33203125" style="13" customWidth="1"/>
    <col min="16116" max="16116" width="39" style="13" customWidth="1"/>
    <col min="16117" max="16118" width="9.77734375" style="13" customWidth="1"/>
    <col min="16119" max="16119" width="10.33203125" style="13" customWidth="1"/>
    <col min="16120" max="16120" width="11.44140625" style="13" customWidth="1"/>
    <col min="16121" max="16121" width="13" style="13" customWidth="1"/>
    <col min="16122" max="16384" width="8.77734375" style="13"/>
  </cols>
  <sheetData>
    <row r="1" spans="1:9" x14ac:dyDescent="0.25">
      <c r="I1" s="590" t="s">
        <v>1140</v>
      </c>
    </row>
    <row r="3" spans="1:9" ht="29.25" customHeight="1" x14ac:dyDescent="0.25">
      <c r="A3" s="633" t="s">
        <v>788</v>
      </c>
      <c r="B3" s="633"/>
      <c r="C3" s="633"/>
      <c r="D3" s="633"/>
      <c r="E3" s="633"/>
      <c r="F3" s="633"/>
      <c r="G3" s="633"/>
      <c r="H3" s="633"/>
      <c r="I3" s="633"/>
    </row>
    <row r="4" spans="1:9" ht="29.25" customHeight="1" x14ac:dyDescent="0.25">
      <c r="A4" s="633" t="s">
        <v>352</v>
      </c>
      <c r="B4" s="633"/>
      <c r="C4" s="633"/>
      <c r="D4" s="633"/>
      <c r="E4" s="633"/>
      <c r="F4" s="633"/>
      <c r="G4" s="633"/>
      <c r="H4" s="633"/>
      <c r="I4" s="633"/>
    </row>
    <row r="5" spans="1:9" ht="15.75" customHeight="1" x14ac:dyDescent="0.25">
      <c r="A5" s="641" t="s">
        <v>1102</v>
      </c>
      <c r="B5" s="641"/>
      <c r="C5" s="641"/>
      <c r="D5" s="641"/>
      <c r="E5" s="641"/>
      <c r="F5" s="641"/>
      <c r="G5" s="641"/>
      <c r="H5" s="641"/>
      <c r="I5" s="641"/>
    </row>
    <row r="6" spans="1:9" ht="28.5" customHeight="1" x14ac:dyDescent="0.25">
      <c r="A6" s="641" t="s">
        <v>540</v>
      </c>
      <c r="B6" s="641"/>
      <c r="C6" s="641"/>
      <c r="D6" s="641"/>
      <c r="E6" s="641"/>
      <c r="F6" s="641"/>
      <c r="G6" s="641"/>
      <c r="H6" s="641"/>
      <c r="I6" s="641"/>
    </row>
    <row r="7" spans="1:9" x14ac:dyDescent="0.25">
      <c r="A7" s="156"/>
      <c r="B7" s="156"/>
      <c r="C7" s="156"/>
      <c r="D7" s="156"/>
      <c r="E7" s="156"/>
      <c r="F7" s="156"/>
      <c r="G7" s="334"/>
      <c r="H7" s="334"/>
    </row>
    <row r="9" spans="1:9" s="80" customFormat="1" ht="22.5" customHeight="1" x14ac:dyDescent="0.25">
      <c r="A9" s="618" t="s">
        <v>826</v>
      </c>
      <c r="B9" s="619" t="s">
        <v>851</v>
      </c>
      <c r="C9" s="619" t="s">
        <v>850</v>
      </c>
      <c r="D9" s="619" t="s">
        <v>764</v>
      </c>
      <c r="E9" s="620" t="s">
        <v>1060</v>
      </c>
      <c r="F9" s="621"/>
      <c r="G9" s="622" t="s">
        <v>1059</v>
      </c>
      <c r="H9" s="622"/>
      <c r="I9" s="622"/>
    </row>
    <row r="10" spans="1:9" s="80" customFormat="1" ht="33" customHeight="1" x14ac:dyDescent="0.25">
      <c r="A10" s="618"/>
      <c r="B10" s="619"/>
      <c r="C10" s="619"/>
      <c r="D10" s="619"/>
      <c r="E10" s="196" t="s">
        <v>580</v>
      </c>
      <c r="F10" s="187" t="s">
        <v>864</v>
      </c>
      <c r="G10" s="338" t="s">
        <v>580</v>
      </c>
      <c r="H10" s="338" t="s">
        <v>864</v>
      </c>
      <c r="I10" s="339" t="s">
        <v>350</v>
      </c>
    </row>
    <row r="11" spans="1:9" s="80" customFormat="1" ht="25.5" customHeight="1" x14ac:dyDescent="0.25">
      <c r="A11" s="380">
        <v>1</v>
      </c>
      <c r="B11" s="182">
        <v>2</v>
      </c>
      <c r="C11" s="182">
        <v>3</v>
      </c>
      <c r="D11" s="182">
        <v>4</v>
      </c>
      <c r="E11" s="182">
        <v>5</v>
      </c>
      <c r="F11" s="181">
        <v>6</v>
      </c>
      <c r="G11" s="380">
        <v>7</v>
      </c>
      <c r="H11" s="380">
        <v>8</v>
      </c>
      <c r="I11" s="380">
        <v>9</v>
      </c>
    </row>
    <row r="12" spans="1:9" ht="26.4" x14ac:dyDescent="0.25">
      <c r="A12" s="63" t="s">
        <v>0</v>
      </c>
      <c r="B12" s="62" t="s">
        <v>559</v>
      </c>
      <c r="C12" s="120" t="s">
        <v>863</v>
      </c>
      <c r="D12" s="70">
        <v>22</v>
      </c>
      <c r="E12" s="311"/>
      <c r="F12" s="330"/>
      <c r="G12" s="311"/>
      <c r="H12" s="311">
        <f>D12*F12</f>
        <v>0</v>
      </c>
      <c r="I12" s="335">
        <f>G12+H12</f>
        <v>0</v>
      </c>
    </row>
    <row r="13" spans="1:9" ht="45" customHeight="1" x14ac:dyDescent="0.25">
      <c r="A13" s="65" t="s">
        <v>1</v>
      </c>
      <c r="B13" s="66" t="s">
        <v>541</v>
      </c>
      <c r="C13" s="67" t="s">
        <v>620</v>
      </c>
      <c r="D13" s="303">
        <v>22</v>
      </c>
      <c r="E13" s="312"/>
      <c r="F13" s="331"/>
      <c r="G13" s="312">
        <f>D13*E13</f>
        <v>0</v>
      </c>
      <c r="H13" s="312"/>
      <c r="I13" s="335">
        <f t="shared" ref="I13" si="0">G13+H13</f>
        <v>0</v>
      </c>
    </row>
    <row r="14" spans="1:9" ht="26.4" x14ac:dyDescent="0.25">
      <c r="A14" s="65" t="s">
        <v>5</v>
      </c>
      <c r="B14" s="66" t="s">
        <v>542</v>
      </c>
      <c r="C14" s="67" t="s">
        <v>620</v>
      </c>
      <c r="D14" s="303">
        <v>44</v>
      </c>
      <c r="E14" s="312"/>
      <c r="F14" s="331"/>
      <c r="G14" s="312">
        <f t="shared" ref="G14:G20" si="1">D14*E14</f>
        <v>0</v>
      </c>
      <c r="H14" s="312"/>
      <c r="I14" s="335">
        <f t="shared" ref="I14:I20" si="2">G14+H14</f>
        <v>0</v>
      </c>
    </row>
    <row r="15" spans="1:9" ht="24" customHeight="1" x14ac:dyDescent="0.25">
      <c r="A15" s="65" t="s">
        <v>10</v>
      </c>
      <c r="B15" s="66" t="s">
        <v>543</v>
      </c>
      <c r="C15" s="67" t="s">
        <v>620</v>
      </c>
      <c r="D15" s="303">
        <v>22</v>
      </c>
      <c r="E15" s="312"/>
      <c r="F15" s="331"/>
      <c r="G15" s="312">
        <f t="shared" si="1"/>
        <v>0</v>
      </c>
      <c r="H15" s="312"/>
      <c r="I15" s="335">
        <f t="shared" si="2"/>
        <v>0</v>
      </c>
    </row>
    <row r="16" spans="1:9" ht="24.75" customHeight="1" x14ac:dyDescent="0.25">
      <c r="A16" s="65" t="s">
        <v>12</v>
      </c>
      <c r="B16" s="66" t="s">
        <v>544</v>
      </c>
      <c r="C16" s="67" t="s">
        <v>620</v>
      </c>
      <c r="D16" s="303">
        <v>22</v>
      </c>
      <c r="E16" s="312"/>
      <c r="F16" s="331"/>
      <c r="G16" s="312">
        <f t="shared" si="1"/>
        <v>0</v>
      </c>
      <c r="H16" s="312"/>
      <c r="I16" s="335">
        <f t="shared" si="2"/>
        <v>0</v>
      </c>
    </row>
    <row r="17" spans="1:9" ht="26.4" x14ac:dyDescent="0.25">
      <c r="A17" s="65" t="s">
        <v>15</v>
      </c>
      <c r="B17" s="66" t="s">
        <v>545</v>
      </c>
      <c r="C17" s="67" t="s">
        <v>620</v>
      </c>
      <c r="D17" s="303">
        <v>22</v>
      </c>
      <c r="E17" s="312"/>
      <c r="F17" s="331"/>
      <c r="G17" s="312">
        <f t="shared" si="1"/>
        <v>0</v>
      </c>
      <c r="H17" s="312"/>
      <c r="I17" s="335">
        <f t="shared" si="2"/>
        <v>0</v>
      </c>
    </row>
    <row r="18" spans="1:9" ht="52.8" x14ac:dyDescent="0.25">
      <c r="A18" s="65" t="s">
        <v>16</v>
      </c>
      <c r="B18" s="66" t="s">
        <v>546</v>
      </c>
      <c r="C18" s="67" t="s">
        <v>620</v>
      </c>
      <c r="D18" s="303">
        <v>22</v>
      </c>
      <c r="E18" s="312"/>
      <c r="F18" s="331"/>
      <c r="G18" s="312">
        <f t="shared" si="1"/>
        <v>0</v>
      </c>
      <c r="H18" s="312"/>
      <c r="I18" s="335">
        <f t="shared" si="2"/>
        <v>0</v>
      </c>
    </row>
    <row r="19" spans="1:9" x14ac:dyDescent="0.25">
      <c r="A19" s="65" t="s">
        <v>18</v>
      </c>
      <c r="B19" s="66" t="s">
        <v>547</v>
      </c>
      <c r="C19" s="67" t="s">
        <v>620</v>
      </c>
      <c r="D19" s="303">
        <v>22</v>
      </c>
      <c r="E19" s="312"/>
      <c r="F19" s="331"/>
      <c r="G19" s="312">
        <f t="shared" si="1"/>
        <v>0</v>
      </c>
      <c r="H19" s="312"/>
      <c r="I19" s="335">
        <f t="shared" si="2"/>
        <v>0</v>
      </c>
    </row>
    <row r="20" spans="1:9" x14ac:dyDescent="0.25">
      <c r="A20" s="65" t="s">
        <v>19</v>
      </c>
      <c r="B20" s="66" t="s">
        <v>548</v>
      </c>
      <c r="C20" s="67" t="s">
        <v>620</v>
      </c>
      <c r="D20" s="303">
        <v>22</v>
      </c>
      <c r="E20" s="312"/>
      <c r="F20" s="331"/>
      <c r="G20" s="312">
        <f t="shared" si="1"/>
        <v>0</v>
      </c>
      <c r="H20" s="312"/>
      <c r="I20" s="335">
        <f t="shared" si="2"/>
        <v>0</v>
      </c>
    </row>
    <row r="21" spans="1:9" ht="39.6" x14ac:dyDescent="0.25">
      <c r="A21" s="63" t="s">
        <v>21</v>
      </c>
      <c r="B21" s="62" t="s">
        <v>435</v>
      </c>
      <c r="C21" s="120" t="s">
        <v>622</v>
      </c>
      <c r="D21" s="70">
        <v>311.55</v>
      </c>
      <c r="E21" s="311"/>
      <c r="F21" s="330"/>
      <c r="G21" s="311"/>
      <c r="H21" s="311">
        <f>D21*F21</f>
        <v>0</v>
      </c>
      <c r="I21" s="335">
        <f>G21+H21</f>
        <v>0</v>
      </c>
    </row>
    <row r="22" spans="1:9" ht="39.6" x14ac:dyDescent="0.25">
      <c r="A22" s="65" t="s">
        <v>560</v>
      </c>
      <c r="B22" s="66" t="s">
        <v>549</v>
      </c>
      <c r="C22" s="67" t="s">
        <v>622</v>
      </c>
      <c r="D22" s="68">
        <v>306.87</v>
      </c>
      <c r="E22" s="312"/>
      <c r="F22" s="331"/>
      <c r="G22" s="312">
        <f t="shared" ref="G22:G24" si="3">D22*E22</f>
        <v>0</v>
      </c>
      <c r="H22" s="312"/>
      <c r="I22" s="335">
        <f t="shared" ref="I22:I24" si="4">G22+H22</f>
        <v>0</v>
      </c>
    </row>
    <row r="23" spans="1:9" x14ac:dyDescent="0.25">
      <c r="A23" s="65" t="s">
        <v>561</v>
      </c>
      <c r="B23" s="66" t="s">
        <v>557</v>
      </c>
      <c r="C23" s="67" t="s">
        <v>620</v>
      </c>
      <c r="D23" s="68">
        <v>23</v>
      </c>
      <c r="E23" s="312"/>
      <c r="F23" s="331"/>
      <c r="G23" s="312">
        <f t="shared" si="3"/>
        <v>0</v>
      </c>
      <c r="H23" s="312"/>
      <c r="I23" s="335">
        <f t="shared" si="4"/>
        <v>0</v>
      </c>
    </row>
    <row r="24" spans="1:9" x14ac:dyDescent="0.25">
      <c r="A24" s="65" t="s">
        <v>562</v>
      </c>
      <c r="B24" s="66" t="s">
        <v>537</v>
      </c>
      <c r="C24" s="67" t="s">
        <v>620</v>
      </c>
      <c r="D24" s="68">
        <v>56</v>
      </c>
      <c r="E24" s="312"/>
      <c r="F24" s="331"/>
      <c r="G24" s="312">
        <f t="shared" si="3"/>
        <v>0</v>
      </c>
      <c r="H24" s="312"/>
      <c r="I24" s="335">
        <f t="shared" si="4"/>
        <v>0</v>
      </c>
    </row>
    <row r="25" spans="1:9" ht="39.6" x14ac:dyDescent="0.25">
      <c r="A25" s="63" t="s">
        <v>26</v>
      </c>
      <c r="B25" s="62" t="s">
        <v>433</v>
      </c>
      <c r="C25" s="120" t="s">
        <v>622</v>
      </c>
      <c r="D25" s="70">
        <v>6</v>
      </c>
      <c r="E25" s="311"/>
      <c r="F25" s="330"/>
      <c r="G25" s="311"/>
      <c r="H25" s="311">
        <f>D25*F25</f>
        <v>0</v>
      </c>
      <c r="I25" s="335">
        <f>G25+H25</f>
        <v>0</v>
      </c>
    </row>
    <row r="26" spans="1:9" ht="39.6" x14ac:dyDescent="0.25">
      <c r="A26" s="65" t="s">
        <v>389</v>
      </c>
      <c r="B26" s="66" t="s">
        <v>552</v>
      </c>
      <c r="C26" s="67" t="s">
        <v>622</v>
      </c>
      <c r="D26" s="68">
        <v>5.91</v>
      </c>
      <c r="E26" s="312"/>
      <c r="F26" s="331"/>
      <c r="G26" s="312">
        <f t="shared" ref="G26:G28" si="5">D26*E26</f>
        <v>0</v>
      </c>
      <c r="H26" s="312"/>
      <c r="I26" s="335">
        <f t="shared" ref="I26:I28" si="6">G26+H26</f>
        <v>0</v>
      </c>
    </row>
    <row r="27" spans="1:9" x14ac:dyDescent="0.25">
      <c r="A27" s="65" t="s">
        <v>390</v>
      </c>
      <c r="B27" s="66" t="s">
        <v>452</v>
      </c>
      <c r="C27" s="67" t="s">
        <v>863</v>
      </c>
      <c r="D27" s="303">
        <v>2</v>
      </c>
      <c r="E27" s="312"/>
      <c r="F27" s="331"/>
      <c r="G27" s="312">
        <f t="shared" si="5"/>
        <v>0</v>
      </c>
      <c r="H27" s="312"/>
      <c r="I27" s="335">
        <f t="shared" si="6"/>
        <v>0</v>
      </c>
    </row>
    <row r="28" spans="1:9" x14ac:dyDescent="0.25">
      <c r="A28" s="65" t="s">
        <v>391</v>
      </c>
      <c r="B28" s="66" t="s">
        <v>558</v>
      </c>
      <c r="C28" s="67" t="s">
        <v>620</v>
      </c>
      <c r="D28" s="68">
        <v>2</v>
      </c>
      <c r="E28" s="312"/>
      <c r="F28" s="331"/>
      <c r="G28" s="312">
        <f t="shared" si="5"/>
        <v>0</v>
      </c>
      <c r="H28" s="312"/>
      <c r="I28" s="335">
        <f t="shared" si="6"/>
        <v>0</v>
      </c>
    </row>
    <row r="29" spans="1:9" ht="26.4" x14ac:dyDescent="0.25">
      <c r="A29" s="63" t="s">
        <v>29</v>
      </c>
      <c r="B29" s="62" t="s">
        <v>871</v>
      </c>
      <c r="C29" s="120" t="s">
        <v>620</v>
      </c>
      <c r="D29" s="70">
        <v>2</v>
      </c>
      <c r="E29" s="311"/>
      <c r="F29" s="330"/>
      <c r="G29" s="311"/>
      <c r="H29" s="311">
        <f>D29*F29</f>
        <v>0</v>
      </c>
      <c r="I29" s="335">
        <f>G29+H29</f>
        <v>0</v>
      </c>
    </row>
    <row r="30" spans="1:9" ht="26.4" x14ac:dyDescent="0.25">
      <c r="A30" s="65" t="s">
        <v>550</v>
      </c>
      <c r="B30" s="66" t="s">
        <v>534</v>
      </c>
      <c r="C30" s="67" t="s">
        <v>620</v>
      </c>
      <c r="D30" s="303">
        <v>2</v>
      </c>
      <c r="E30" s="312"/>
      <c r="F30" s="331"/>
      <c r="G30" s="312">
        <f t="shared" ref="G30:G31" si="7">D30*E30</f>
        <v>0</v>
      </c>
      <c r="H30" s="312"/>
      <c r="I30" s="335">
        <f t="shared" ref="I30:I31" si="8">G30+H30</f>
        <v>0</v>
      </c>
    </row>
    <row r="31" spans="1:9" ht="39.6" x14ac:dyDescent="0.25">
      <c r="A31" s="65" t="s">
        <v>551</v>
      </c>
      <c r="B31" s="66" t="s">
        <v>425</v>
      </c>
      <c r="C31" s="67" t="s">
        <v>620</v>
      </c>
      <c r="D31" s="303">
        <v>4</v>
      </c>
      <c r="E31" s="312"/>
      <c r="F31" s="331"/>
      <c r="G31" s="312">
        <f t="shared" si="7"/>
        <v>0</v>
      </c>
      <c r="H31" s="312"/>
      <c r="I31" s="335">
        <f t="shared" si="8"/>
        <v>0</v>
      </c>
    </row>
    <row r="32" spans="1:9" ht="26.4" x14ac:dyDescent="0.25">
      <c r="A32" s="63" t="s">
        <v>32</v>
      </c>
      <c r="B32" s="62" t="s">
        <v>921</v>
      </c>
      <c r="C32" s="120" t="s">
        <v>620</v>
      </c>
      <c r="D32" s="70">
        <v>2</v>
      </c>
      <c r="E32" s="311"/>
      <c r="F32" s="330"/>
      <c r="G32" s="311"/>
      <c r="H32" s="311">
        <f>D32*F32</f>
        <v>0</v>
      </c>
      <c r="I32" s="335">
        <f>G32+H32</f>
        <v>0</v>
      </c>
    </row>
    <row r="33" spans="1:9" ht="26.4" x14ac:dyDescent="0.25">
      <c r="A33" s="65" t="s">
        <v>393</v>
      </c>
      <c r="B33" s="66" t="s">
        <v>410</v>
      </c>
      <c r="C33" s="67" t="s">
        <v>620</v>
      </c>
      <c r="D33" s="303">
        <v>2</v>
      </c>
      <c r="E33" s="312"/>
      <c r="F33" s="331"/>
      <c r="G33" s="312">
        <f t="shared" ref="G33:G34" si="9">D33*E33</f>
        <v>0</v>
      </c>
      <c r="H33" s="312"/>
      <c r="I33" s="335">
        <f t="shared" ref="I33:I34" si="10">G33+H33</f>
        <v>0</v>
      </c>
    </row>
    <row r="34" spans="1:9" ht="39.6" x14ac:dyDescent="0.25">
      <c r="A34" s="65" t="s">
        <v>394</v>
      </c>
      <c r="B34" s="66" t="s">
        <v>425</v>
      </c>
      <c r="C34" s="67" t="s">
        <v>44</v>
      </c>
      <c r="D34" s="303">
        <v>4</v>
      </c>
      <c r="E34" s="312"/>
      <c r="F34" s="331"/>
      <c r="G34" s="312">
        <f t="shared" si="9"/>
        <v>0</v>
      </c>
      <c r="H34" s="312"/>
      <c r="I34" s="335">
        <f t="shared" si="10"/>
        <v>0</v>
      </c>
    </row>
    <row r="35" spans="1:9" ht="26.4" x14ac:dyDescent="0.25">
      <c r="A35" s="63" t="s">
        <v>33</v>
      </c>
      <c r="B35" s="62" t="s">
        <v>951</v>
      </c>
      <c r="C35" s="120" t="s">
        <v>620</v>
      </c>
      <c r="D35" s="70">
        <v>3</v>
      </c>
      <c r="E35" s="311"/>
      <c r="F35" s="330"/>
      <c r="G35" s="311"/>
      <c r="H35" s="311">
        <f>D35*F35</f>
        <v>0</v>
      </c>
      <c r="I35" s="335">
        <f>G35+H35</f>
        <v>0</v>
      </c>
    </row>
    <row r="36" spans="1:9" ht="25.5" customHeight="1" x14ac:dyDescent="0.25">
      <c r="A36" s="65" t="s">
        <v>553</v>
      </c>
      <c r="B36" s="66" t="s">
        <v>404</v>
      </c>
      <c r="C36" s="67" t="s">
        <v>620</v>
      </c>
      <c r="D36" s="303">
        <v>3</v>
      </c>
      <c r="E36" s="312"/>
      <c r="F36" s="331"/>
      <c r="G36" s="312">
        <f t="shared" ref="G36:G38" si="11">D36*E36</f>
        <v>0</v>
      </c>
      <c r="H36" s="312"/>
      <c r="I36" s="335">
        <f t="shared" ref="I36:I38" si="12">G36+H36</f>
        <v>0</v>
      </c>
    </row>
    <row r="37" spans="1:9" ht="42.75" customHeight="1" x14ac:dyDescent="0.25">
      <c r="A37" s="65" t="s">
        <v>554</v>
      </c>
      <c r="B37" s="66" t="s">
        <v>426</v>
      </c>
      <c r="C37" s="67" t="s">
        <v>44</v>
      </c>
      <c r="D37" s="303">
        <v>6</v>
      </c>
      <c r="E37" s="312"/>
      <c r="F37" s="331"/>
      <c r="G37" s="312">
        <f t="shared" si="11"/>
        <v>0</v>
      </c>
      <c r="H37" s="312"/>
      <c r="I37" s="335">
        <f t="shared" si="12"/>
        <v>0</v>
      </c>
    </row>
    <row r="38" spans="1:9" ht="34.5" customHeight="1" x14ac:dyDescent="0.25">
      <c r="A38" s="65" t="s">
        <v>555</v>
      </c>
      <c r="B38" s="66" t="s">
        <v>556</v>
      </c>
      <c r="C38" s="67" t="s">
        <v>620</v>
      </c>
      <c r="D38" s="303">
        <v>2</v>
      </c>
      <c r="E38" s="312"/>
      <c r="F38" s="331"/>
      <c r="G38" s="312">
        <f t="shared" si="11"/>
        <v>0</v>
      </c>
      <c r="H38" s="312"/>
      <c r="I38" s="335">
        <f t="shared" si="12"/>
        <v>0</v>
      </c>
    </row>
    <row r="39" spans="1:9" ht="52.8" x14ac:dyDescent="0.25">
      <c r="A39" s="63" t="s">
        <v>34</v>
      </c>
      <c r="B39" s="62" t="s">
        <v>447</v>
      </c>
      <c r="C39" s="120" t="s">
        <v>869</v>
      </c>
      <c r="D39" s="70">
        <v>146</v>
      </c>
      <c r="E39" s="311"/>
      <c r="F39" s="330"/>
      <c r="G39" s="311"/>
      <c r="H39" s="311">
        <f>D39*F39</f>
        <v>0</v>
      </c>
      <c r="I39" s="335">
        <f>G39+H39</f>
        <v>0</v>
      </c>
    </row>
    <row r="40" spans="1:9" ht="26.4" x14ac:dyDescent="0.25">
      <c r="A40" s="65" t="s">
        <v>396</v>
      </c>
      <c r="B40" s="66" t="s">
        <v>77</v>
      </c>
      <c r="C40" s="67" t="s">
        <v>618</v>
      </c>
      <c r="D40" s="68">
        <v>35.92</v>
      </c>
      <c r="E40" s="312"/>
      <c r="F40" s="331"/>
      <c r="G40" s="312">
        <f t="shared" ref="G40" si="13">D40*E40</f>
        <v>0</v>
      </c>
      <c r="H40" s="312"/>
      <c r="I40" s="335">
        <f t="shared" ref="I40" si="14">G40+H40</f>
        <v>0</v>
      </c>
    </row>
    <row r="41" spans="1:9" ht="26.4" x14ac:dyDescent="0.25">
      <c r="A41" s="63" t="s">
        <v>36</v>
      </c>
      <c r="B41" s="62" t="s">
        <v>536</v>
      </c>
      <c r="C41" s="120" t="s">
        <v>31</v>
      </c>
      <c r="D41" s="70">
        <v>180</v>
      </c>
      <c r="E41" s="311"/>
      <c r="F41" s="330"/>
      <c r="G41" s="311"/>
      <c r="H41" s="311">
        <f>D41*F41</f>
        <v>0</v>
      </c>
      <c r="I41" s="335">
        <f>G41+H41</f>
        <v>0</v>
      </c>
    </row>
    <row r="42" spans="1:9" x14ac:dyDescent="0.25">
      <c r="A42" s="328"/>
      <c r="B42" s="337" t="s">
        <v>866</v>
      </c>
      <c r="C42" s="329"/>
      <c r="D42" s="329"/>
      <c r="E42" s="329"/>
      <c r="F42" s="332"/>
      <c r="G42" s="247">
        <f>SUM(G12:G41)</f>
        <v>0</v>
      </c>
      <c r="H42" s="247">
        <f t="shared" ref="H42:I42" si="15">SUM(H12:H41)</f>
        <v>0</v>
      </c>
      <c r="I42" s="336">
        <f t="shared" si="15"/>
        <v>0</v>
      </c>
    </row>
    <row r="45" spans="1:9" x14ac:dyDescent="0.25">
      <c r="B45" s="593" t="s">
        <v>1146</v>
      </c>
      <c r="C45" s="18"/>
    </row>
    <row r="46" spans="1:9" x14ac:dyDescent="0.25">
      <c r="B46" s="595" t="s">
        <v>1150</v>
      </c>
      <c r="C46" s="18"/>
    </row>
    <row r="47" spans="1:9" x14ac:dyDescent="0.25">
      <c r="B47" s="18"/>
      <c r="C47" s="18"/>
    </row>
    <row r="48" spans="1:9" x14ac:dyDescent="0.25">
      <c r="B48" s="18"/>
      <c r="C48" s="18"/>
    </row>
    <row r="49" spans="2:3" x14ac:dyDescent="0.25">
      <c r="B49" s="18"/>
      <c r="C49" s="18"/>
    </row>
  </sheetData>
  <mergeCells count="10">
    <mergeCell ref="A3:I3"/>
    <mergeCell ref="A4:I4"/>
    <mergeCell ref="A5:I5"/>
    <mergeCell ref="A6:I6"/>
    <mergeCell ref="D9:D10"/>
    <mergeCell ref="E9:F9"/>
    <mergeCell ref="G9:I9"/>
    <mergeCell ref="A9:A10"/>
    <mergeCell ref="B9:B10"/>
    <mergeCell ref="C9:C10"/>
  </mergeCells>
  <pageMargins left="0.31496062992125984" right="0.31496062992125984" top="0.74803149606299213" bottom="0.74803149606299213" header="0.31496062992125984" footer="0.31496062992125984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B1472-A4C6-4891-A77A-202DABF65A25}">
  <sheetPr>
    <tabColor theme="9" tint="-0.249977111117893"/>
    <pageSetUpPr fitToPage="1"/>
  </sheetPr>
  <dimension ref="A1:O88"/>
  <sheetViews>
    <sheetView zoomScaleNormal="100" workbookViewId="0">
      <selection activeCell="A8" sqref="A8:I8"/>
    </sheetView>
  </sheetViews>
  <sheetFormatPr defaultColWidth="8.77734375" defaultRowHeight="13.2" x14ac:dyDescent="0.25"/>
  <cols>
    <col min="1" max="1" width="7.109375" style="36" customWidth="1"/>
    <col min="2" max="2" width="55.77734375" style="36" customWidth="1"/>
    <col min="3" max="3" width="12" style="36" customWidth="1"/>
    <col min="4" max="6" width="9.77734375" style="36" customWidth="1"/>
    <col min="7" max="7" width="15" style="36" customWidth="1"/>
    <col min="8" max="9" width="20.77734375" style="36" customWidth="1"/>
    <col min="10" max="10" width="16.33203125" style="36" customWidth="1"/>
    <col min="11" max="11" width="14.109375" style="36" customWidth="1"/>
    <col min="12" max="12" width="15" style="36" customWidth="1"/>
    <col min="13" max="13" width="13" style="36" customWidth="1"/>
    <col min="14" max="15" width="8.77734375" style="36" customWidth="1"/>
    <col min="16" max="257" width="8.77734375" style="36"/>
    <col min="258" max="258" width="7.109375" style="36" customWidth="1"/>
    <col min="259" max="259" width="12.33203125" style="36" customWidth="1"/>
    <col min="260" max="260" width="39" style="36" customWidth="1"/>
    <col min="261" max="262" width="9.77734375" style="36" customWidth="1"/>
    <col min="263" max="263" width="10.33203125" style="36" customWidth="1"/>
    <col min="264" max="265" width="20.77734375" style="36" customWidth="1"/>
    <col min="266" max="267" width="14.109375" style="36" customWidth="1"/>
    <col min="268" max="268" width="15" style="36" bestFit="1" customWidth="1"/>
    <col min="269" max="269" width="13" style="36" bestFit="1" customWidth="1"/>
    <col min="270" max="513" width="8.77734375" style="36"/>
    <col min="514" max="514" width="7.109375" style="36" customWidth="1"/>
    <col min="515" max="515" width="12.33203125" style="36" customWidth="1"/>
    <col min="516" max="516" width="39" style="36" customWidth="1"/>
    <col min="517" max="518" width="9.77734375" style="36" customWidth="1"/>
    <col min="519" max="519" width="10.33203125" style="36" customWidth="1"/>
    <col min="520" max="521" width="20.77734375" style="36" customWidth="1"/>
    <col min="522" max="523" width="14.109375" style="36" customWidth="1"/>
    <col min="524" max="524" width="15" style="36" bestFit="1" customWidth="1"/>
    <col min="525" max="525" width="13" style="36" bestFit="1" customWidth="1"/>
    <col min="526" max="769" width="8.77734375" style="36"/>
    <col min="770" max="770" width="7.109375" style="36" customWidth="1"/>
    <col min="771" max="771" width="12.33203125" style="36" customWidth="1"/>
    <col min="772" max="772" width="39" style="36" customWidth="1"/>
    <col min="773" max="774" width="9.77734375" style="36" customWidth="1"/>
    <col min="775" max="775" width="10.33203125" style="36" customWidth="1"/>
    <col min="776" max="777" width="20.77734375" style="36" customWidth="1"/>
    <col min="778" max="779" width="14.109375" style="36" customWidth="1"/>
    <col min="780" max="780" width="15" style="36" bestFit="1" customWidth="1"/>
    <col min="781" max="781" width="13" style="36" bestFit="1" customWidth="1"/>
    <col min="782" max="1025" width="8.77734375" style="36"/>
    <col min="1026" max="1026" width="7.109375" style="36" customWidth="1"/>
    <col min="1027" max="1027" width="12.33203125" style="36" customWidth="1"/>
    <col min="1028" max="1028" width="39" style="36" customWidth="1"/>
    <col min="1029" max="1030" width="9.77734375" style="36" customWidth="1"/>
    <col min="1031" max="1031" width="10.33203125" style="36" customWidth="1"/>
    <col min="1032" max="1033" width="20.77734375" style="36" customWidth="1"/>
    <col min="1034" max="1035" width="14.109375" style="36" customWidth="1"/>
    <col min="1036" max="1036" width="15" style="36" bestFit="1" customWidth="1"/>
    <col min="1037" max="1037" width="13" style="36" bestFit="1" customWidth="1"/>
    <col min="1038" max="1281" width="8.77734375" style="36"/>
    <col min="1282" max="1282" width="7.109375" style="36" customWidth="1"/>
    <col min="1283" max="1283" width="12.33203125" style="36" customWidth="1"/>
    <col min="1284" max="1284" width="39" style="36" customWidth="1"/>
    <col min="1285" max="1286" width="9.77734375" style="36" customWidth="1"/>
    <col min="1287" max="1287" width="10.33203125" style="36" customWidth="1"/>
    <col min="1288" max="1289" width="20.77734375" style="36" customWidth="1"/>
    <col min="1290" max="1291" width="14.109375" style="36" customWidth="1"/>
    <col min="1292" max="1292" width="15" style="36" bestFit="1" customWidth="1"/>
    <col min="1293" max="1293" width="13" style="36" bestFit="1" customWidth="1"/>
    <col min="1294" max="1537" width="8.77734375" style="36"/>
    <col min="1538" max="1538" width="7.109375" style="36" customWidth="1"/>
    <col min="1539" max="1539" width="12.33203125" style="36" customWidth="1"/>
    <col min="1540" max="1540" width="39" style="36" customWidth="1"/>
    <col min="1541" max="1542" width="9.77734375" style="36" customWidth="1"/>
    <col min="1543" max="1543" width="10.33203125" style="36" customWidth="1"/>
    <col min="1544" max="1545" width="20.77734375" style="36" customWidth="1"/>
    <col min="1546" max="1547" width="14.109375" style="36" customWidth="1"/>
    <col min="1548" max="1548" width="15" style="36" bestFit="1" customWidth="1"/>
    <col min="1549" max="1549" width="13" style="36" bestFit="1" customWidth="1"/>
    <col min="1550" max="1793" width="8.77734375" style="36"/>
    <col min="1794" max="1794" width="7.109375" style="36" customWidth="1"/>
    <col min="1795" max="1795" width="12.33203125" style="36" customWidth="1"/>
    <col min="1796" max="1796" width="39" style="36" customWidth="1"/>
    <col min="1797" max="1798" width="9.77734375" style="36" customWidth="1"/>
    <col min="1799" max="1799" width="10.33203125" style="36" customWidth="1"/>
    <col min="1800" max="1801" width="20.77734375" style="36" customWidth="1"/>
    <col min="1802" max="1803" width="14.109375" style="36" customWidth="1"/>
    <col min="1804" max="1804" width="15" style="36" bestFit="1" customWidth="1"/>
    <col min="1805" max="1805" width="13" style="36" bestFit="1" customWidth="1"/>
    <col min="1806" max="2049" width="8.77734375" style="36"/>
    <col min="2050" max="2050" width="7.109375" style="36" customWidth="1"/>
    <col min="2051" max="2051" width="12.33203125" style="36" customWidth="1"/>
    <col min="2052" max="2052" width="39" style="36" customWidth="1"/>
    <col min="2053" max="2054" width="9.77734375" style="36" customWidth="1"/>
    <col min="2055" max="2055" width="10.33203125" style="36" customWidth="1"/>
    <col min="2056" max="2057" width="20.77734375" style="36" customWidth="1"/>
    <col min="2058" max="2059" width="14.109375" style="36" customWidth="1"/>
    <col min="2060" max="2060" width="15" style="36" bestFit="1" customWidth="1"/>
    <col min="2061" max="2061" width="13" style="36" bestFit="1" customWidth="1"/>
    <col min="2062" max="2305" width="8.77734375" style="36"/>
    <col min="2306" max="2306" width="7.109375" style="36" customWidth="1"/>
    <col min="2307" max="2307" width="12.33203125" style="36" customWidth="1"/>
    <col min="2308" max="2308" width="39" style="36" customWidth="1"/>
    <col min="2309" max="2310" width="9.77734375" style="36" customWidth="1"/>
    <col min="2311" max="2311" width="10.33203125" style="36" customWidth="1"/>
    <col min="2312" max="2313" width="20.77734375" style="36" customWidth="1"/>
    <col min="2314" max="2315" width="14.109375" style="36" customWidth="1"/>
    <col min="2316" max="2316" width="15" style="36" bestFit="1" customWidth="1"/>
    <col min="2317" max="2317" width="13" style="36" bestFit="1" customWidth="1"/>
    <col min="2318" max="2561" width="8.77734375" style="36"/>
    <col min="2562" max="2562" width="7.109375" style="36" customWidth="1"/>
    <col min="2563" max="2563" width="12.33203125" style="36" customWidth="1"/>
    <col min="2564" max="2564" width="39" style="36" customWidth="1"/>
    <col min="2565" max="2566" width="9.77734375" style="36" customWidth="1"/>
    <col min="2567" max="2567" width="10.33203125" style="36" customWidth="1"/>
    <col min="2568" max="2569" width="20.77734375" style="36" customWidth="1"/>
    <col min="2570" max="2571" width="14.109375" style="36" customWidth="1"/>
    <col min="2572" max="2572" width="15" style="36" bestFit="1" customWidth="1"/>
    <col min="2573" max="2573" width="13" style="36" bestFit="1" customWidth="1"/>
    <col min="2574" max="2817" width="8.77734375" style="36"/>
    <col min="2818" max="2818" width="7.109375" style="36" customWidth="1"/>
    <col min="2819" max="2819" width="12.33203125" style="36" customWidth="1"/>
    <col min="2820" max="2820" width="39" style="36" customWidth="1"/>
    <col min="2821" max="2822" width="9.77734375" style="36" customWidth="1"/>
    <col min="2823" max="2823" width="10.33203125" style="36" customWidth="1"/>
    <col min="2824" max="2825" width="20.77734375" style="36" customWidth="1"/>
    <col min="2826" max="2827" width="14.109375" style="36" customWidth="1"/>
    <col min="2828" max="2828" width="15" style="36" bestFit="1" customWidth="1"/>
    <col min="2829" max="2829" width="13" style="36" bestFit="1" customWidth="1"/>
    <col min="2830" max="3073" width="8.77734375" style="36"/>
    <col min="3074" max="3074" width="7.109375" style="36" customWidth="1"/>
    <col min="3075" max="3075" width="12.33203125" style="36" customWidth="1"/>
    <col min="3076" max="3076" width="39" style="36" customWidth="1"/>
    <col min="3077" max="3078" width="9.77734375" style="36" customWidth="1"/>
    <col min="3079" max="3079" width="10.33203125" style="36" customWidth="1"/>
    <col min="3080" max="3081" width="20.77734375" style="36" customWidth="1"/>
    <col min="3082" max="3083" width="14.109375" style="36" customWidth="1"/>
    <col min="3084" max="3084" width="15" style="36" bestFit="1" customWidth="1"/>
    <col min="3085" max="3085" width="13" style="36" bestFit="1" customWidth="1"/>
    <col min="3086" max="3329" width="8.77734375" style="36"/>
    <col min="3330" max="3330" width="7.109375" style="36" customWidth="1"/>
    <col min="3331" max="3331" width="12.33203125" style="36" customWidth="1"/>
    <col min="3332" max="3332" width="39" style="36" customWidth="1"/>
    <col min="3333" max="3334" width="9.77734375" style="36" customWidth="1"/>
    <col min="3335" max="3335" width="10.33203125" style="36" customWidth="1"/>
    <col min="3336" max="3337" width="20.77734375" style="36" customWidth="1"/>
    <col min="3338" max="3339" width="14.109375" style="36" customWidth="1"/>
    <col min="3340" max="3340" width="15" style="36" bestFit="1" customWidth="1"/>
    <col min="3341" max="3341" width="13" style="36" bestFit="1" customWidth="1"/>
    <col min="3342" max="3585" width="8.77734375" style="36"/>
    <col min="3586" max="3586" width="7.109375" style="36" customWidth="1"/>
    <col min="3587" max="3587" width="12.33203125" style="36" customWidth="1"/>
    <col min="3588" max="3588" width="39" style="36" customWidth="1"/>
    <col min="3589" max="3590" width="9.77734375" style="36" customWidth="1"/>
    <col min="3591" max="3591" width="10.33203125" style="36" customWidth="1"/>
    <col min="3592" max="3593" width="20.77734375" style="36" customWidth="1"/>
    <col min="3594" max="3595" width="14.109375" style="36" customWidth="1"/>
    <col min="3596" max="3596" width="15" style="36" bestFit="1" customWidth="1"/>
    <col min="3597" max="3597" width="13" style="36" bestFit="1" customWidth="1"/>
    <col min="3598" max="3841" width="8.77734375" style="36"/>
    <col min="3842" max="3842" width="7.109375" style="36" customWidth="1"/>
    <col min="3843" max="3843" width="12.33203125" style="36" customWidth="1"/>
    <col min="3844" max="3844" width="39" style="36" customWidth="1"/>
    <col min="3845" max="3846" width="9.77734375" style="36" customWidth="1"/>
    <col min="3847" max="3847" width="10.33203125" style="36" customWidth="1"/>
    <col min="3848" max="3849" width="20.77734375" style="36" customWidth="1"/>
    <col min="3850" max="3851" width="14.109375" style="36" customWidth="1"/>
    <col min="3852" max="3852" width="15" style="36" bestFit="1" customWidth="1"/>
    <col min="3853" max="3853" width="13" style="36" bestFit="1" customWidth="1"/>
    <col min="3854" max="4097" width="8.77734375" style="36"/>
    <col min="4098" max="4098" width="7.109375" style="36" customWidth="1"/>
    <col min="4099" max="4099" width="12.33203125" style="36" customWidth="1"/>
    <col min="4100" max="4100" width="39" style="36" customWidth="1"/>
    <col min="4101" max="4102" width="9.77734375" style="36" customWidth="1"/>
    <col min="4103" max="4103" width="10.33203125" style="36" customWidth="1"/>
    <col min="4104" max="4105" width="20.77734375" style="36" customWidth="1"/>
    <col min="4106" max="4107" width="14.109375" style="36" customWidth="1"/>
    <col min="4108" max="4108" width="15" style="36" bestFit="1" customWidth="1"/>
    <col min="4109" max="4109" width="13" style="36" bestFit="1" customWidth="1"/>
    <col min="4110" max="4353" width="8.77734375" style="36"/>
    <col min="4354" max="4354" width="7.109375" style="36" customWidth="1"/>
    <col min="4355" max="4355" width="12.33203125" style="36" customWidth="1"/>
    <col min="4356" max="4356" width="39" style="36" customWidth="1"/>
    <col min="4357" max="4358" width="9.77734375" style="36" customWidth="1"/>
    <col min="4359" max="4359" width="10.33203125" style="36" customWidth="1"/>
    <col min="4360" max="4361" width="20.77734375" style="36" customWidth="1"/>
    <col min="4362" max="4363" width="14.109375" style="36" customWidth="1"/>
    <col min="4364" max="4364" width="15" style="36" bestFit="1" customWidth="1"/>
    <col min="4365" max="4365" width="13" style="36" bestFit="1" customWidth="1"/>
    <col min="4366" max="4609" width="8.77734375" style="36"/>
    <col min="4610" max="4610" width="7.109375" style="36" customWidth="1"/>
    <col min="4611" max="4611" width="12.33203125" style="36" customWidth="1"/>
    <col min="4612" max="4612" width="39" style="36" customWidth="1"/>
    <col min="4613" max="4614" width="9.77734375" style="36" customWidth="1"/>
    <col min="4615" max="4615" width="10.33203125" style="36" customWidth="1"/>
    <col min="4616" max="4617" width="20.77734375" style="36" customWidth="1"/>
    <col min="4618" max="4619" width="14.109375" style="36" customWidth="1"/>
    <col min="4620" max="4620" width="15" style="36" bestFit="1" customWidth="1"/>
    <col min="4621" max="4621" width="13" style="36" bestFit="1" customWidth="1"/>
    <col min="4622" max="4865" width="8.77734375" style="36"/>
    <col min="4866" max="4866" width="7.109375" style="36" customWidth="1"/>
    <col min="4867" max="4867" width="12.33203125" style="36" customWidth="1"/>
    <col min="4868" max="4868" width="39" style="36" customWidth="1"/>
    <col min="4869" max="4870" width="9.77734375" style="36" customWidth="1"/>
    <col min="4871" max="4871" width="10.33203125" style="36" customWidth="1"/>
    <col min="4872" max="4873" width="20.77734375" style="36" customWidth="1"/>
    <col min="4874" max="4875" width="14.109375" style="36" customWidth="1"/>
    <col min="4876" max="4876" width="15" style="36" bestFit="1" customWidth="1"/>
    <col min="4877" max="4877" width="13" style="36" bestFit="1" customWidth="1"/>
    <col min="4878" max="5121" width="8.77734375" style="36"/>
    <col min="5122" max="5122" width="7.109375" style="36" customWidth="1"/>
    <col min="5123" max="5123" width="12.33203125" style="36" customWidth="1"/>
    <col min="5124" max="5124" width="39" style="36" customWidth="1"/>
    <col min="5125" max="5126" width="9.77734375" style="36" customWidth="1"/>
    <col min="5127" max="5127" width="10.33203125" style="36" customWidth="1"/>
    <col min="5128" max="5129" width="20.77734375" style="36" customWidth="1"/>
    <col min="5130" max="5131" width="14.109375" style="36" customWidth="1"/>
    <col min="5132" max="5132" width="15" style="36" bestFit="1" customWidth="1"/>
    <col min="5133" max="5133" width="13" style="36" bestFit="1" customWidth="1"/>
    <col min="5134" max="5377" width="8.77734375" style="36"/>
    <col min="5378" max="5378" width="7.109375" style="36" customWidth="1"/>
    <col min="5379" max="5379" width="12.33203125" style="36" customWidth="1"/>
    <col min="5380" max="5380" width="39" style="36" customWidth="1"/>
    <col min="5381" max="5382" width="9.77734375" style="36" customWidth="1"/>
    <col min="5383" max="5383" width="10.33203125" style="36" customWidth="1"/>
    <col min="5384" max="5385" width="20.77734375" style="36" customWidth="1"/>
    <col min="5386" max="5387" width="14.109375" style="36" customWidth="1"/>
    <col min="5388" max="5388" width="15" style="36" bestFit="1" customWidth="1"/>
    <col min="5389" max="5389" width="13" style="36" bestFit="1" customWidth="1"/>
    <col min="5390" max="5633" width="8.77734375" style="36"/>
    <col min="5634" max="5634" width="7.109375" style="36" customWidth="1"/>
    <col min="5635" max="5635" width="12.33203125" style="36" customWidth="1"/>
    <col min="5636" max="5636" width="39" style="36" customWidth="1"/>
    <col min="5637" max="5638" width="9.77734375" style="36" customWidth="1"/>
    <col min="5639" max="5639" width="10.33203125" style="36" customWidth="1"/>
    <col min="5640" max="5641" width="20.77734375" style="36" customWidth="1"/>
    <col min="5642" max="5643" width="14.109375" style="36" customWidth="1"/>
    <col min="5644" max="5644" width="15" style="36" bestFit="1" customWidth="1"/>
    <col min="5645" max="5645" width="13" style="36" bestFit="1" customWidth="1"/>
    <col min="5646" max="5889" width="8.77734375" style="36"/>
    <col min="5890" max="5890" width="7.109375" style="36" customWidth="1"/>
    <col min="5891" max="5891" width="12.33203125" style="36" customWidth="1"/>
    <col min="5892" max="5892" width="39" style="36" customWidth="1"/>
    <col min="5893" max="5894" width="9.77734375" style="36" customWidth="1"/>
    <col min="5895" max="5895" width="10.33203125" style="36" customWidth="1"/>
    <col min="5896" max="5897" width="20.77734375" style="36" customWidth="1"/>
    <col min="5898" max="5899" width="14.109375" style="36" customWidth="1"/>
    <col min="5900" max="5900" width="15" style="36" bestFit="1" customWidth="1"/>
    <col min="5901" max="5901" width="13" style="36" bestFit="1" customWidth="1"/>
    <col min="5902" max="6145" width="8.77734375" style="36"/>
    <col min="6146" max="6146" width="7.109375" style="36" customWidth="1"/>
    <col min="6147" max="6147" width="12.33203125" style="36" customWidth="1"/>
    <col min="6148" max="6148" width="39" style="36" customWidth="1"/>
    <col min="6149" max="6150" width="9.77734375" style="36" customWidth="1"/>
    <col min="6151" max="6151" width="10.33203125" style="36" customWidth="1"/>
    <col min="6152" max="6153" width="20.77734375" style="36" customWidth="1"/>
    <col min="6154" max="6155" width="14.109375" style="36" customWidth="1"/>
    <col min="6156" max="6156" width="15" style="36" bestFit="1" customWidth="1"/>
    <col min="6157" max="6157" width="13" style="36" bestFit="1" customWidth="1"/>
    <col min="6158" max="6401" width="8.77734375" style="36"/>
    <col min="6402" max="6402" width="7.109375" style="36" customWidth="1"/>
    <col min="6403" max="6403" width="12.33203125" style="36" customWidth="1"/>
    <col min="6404" max="6404" width="39" style="36" customWidth="1"/>
    <col min="6405" max="6406" width="9.77734375" style="36" customWidth="1"/>
    <col min="6407" max="6407" width="10.33203125" style="36" customWidth="1"/>
    <col min="6408" max="6409" width="20.77734375" style="36" customWidth="1"/>
    <col min="6410" max="6411" width="14.109375" style="36" customWidth="1"/>
    <col min="6412" max="6412" width="15" style="36" bestFit="1" customWidth="1"/>
    <col min="6413" max="6413" width="13" style="36" bestFit="1" customWidth="1"/>
    <col min="6414" max="6657" width="8.77734375" style="36"/>
    <col min="6658" max="6658" width="7.109375" style="36" customWidth="1"/>
    <col min="6659" max="6659" width="12.33203125" style="36" customWidth="1"/>
    <col min="6660" max="6660" width="39" style="36" customWidth="1"/>
    <col min="6661" max="6662" width="9.77734375" style="36" customWidth="1"/>
    <col min="6663" max="6663" width="10.33203125" style="36" customWidth="1"/>
    <col min="6664" max="6665" width="20.77734375" style="36" customWidth="1"/>
    <col min="6666" max="6667" width="14.109375" style="36" customWidth="1"/>
    <col min="6668" max="6668" width="15" style="36" bestFit="1" customWidth="1"/>
    <col min="6669" max="6669" width="13" style="36" bestFit="1" customWidth="1"/>
    <col min="6670" max="6913" width="8.77734375" style="36"/>
    <col min="6914" max="6914" width="7.109375" style="36" customWidth="1"/>
    <col min="6915" max="6915" width="12.33203125" style="36" customWidth="1"/>
    <col min="6916" max="6916" width="39" style="36" customWidth="1"/>
    <col min="6917" max="6918" width="9.77734375" style="36" customWidth="1"/>
    <col min="6919" max="6919" width="10.33203125" style="36" customWidth="1"/>
    <col min="6920" max="6921" width="20.77734375" style="36" customWidth="1"/>
    <col min="6922" max="6923" width="14.109375" style="36" customWidth="1"/>
    <col min="6924" max="6924" width="15" style="36" bestFit="1" customWidth="1"/>
    <col min="6925" max="6925" width="13" style="36" bestFit="1" customWidth="1"/>
    <col min="6926" max="7169" width="8.77734375" style="36"/>
    <col min="7170" max="7170" width="7.109375" style="36" customWidth="1"/>
    <col min="7171" max="7171" width="12.33203125" style="36" customWidth="1"/>
    <col min="7172" max="7172" width="39" style="36" customWidth="1"/>
    <col min="7173" max="7174" width="9.77734375" style="36" customWidth="1"/>
    <col min="7175" max="7175" width="10.33203125" style="36" customWidth="1"/>
    <col min="7176" max="7177" width="20.77734375" style="36" customWidth="1"/>
    <col min="7178" max="7179" width="14.109375" style="36" customWidth="1"/>
    <col min="7180" max="7180" width="15" style="36" bestFit="1" customWidth="1"/>
    <col min="7181" max="7181" width="13" style="36" bestFit="1" customWidth="1"/>
    <col min="7182" max="7425" width="8.77734375" style="36"/>
    <col min="7426" max="7426" width="7.109375" style="36" customWidth="1"/>
    <col min="7427" max="7427" width="12.33203125" style="36" customWidth="1"/>
    <col min="7428" max="7428" width="39" style="36" customWidth="1"/>
    <col min="7429" max="7430" width="9.77734375" style="36" customWidth="1"/>
    <col min="7431" max="7431" width="10.33203125" style="36" customWidth="1"/>
    <col min="7432" max="7433" width="20.77734375" style="36" customWidth="1"/>
    <col min="7434" max="7435" width="14.109375" style="36" customWidth="1"/>
    <col min="7436" max="7436" width="15" style="36" bestFit="1" customWidth="1"/>
    <col min="7437" max="7437" width="13" style="36" bestFit="1" customWidth="1"/>
    <col min="7438" max="7681" width="8.77734375" style="36"/>
    <col min="7682" max="7682" width="7.109375" style="36" customWidth="1"/>
    <col min="7683" max="7683" width="12.33203125" style="36" customWidth="1"/>
    <col min="7684" max="7684" width="39" style="36" customWidth="1"/>
    <col min="7685" max="7686" width="9.77734375" style="36" customWidth="1"/>
    <col min="7687" max="7687" width="10.33203125" style="36" customWidth="1"/>
    <col min="7688" max="7689" width="20.77734375" style="36" customWidth="1"/>
    <col min="7690" max="7691" width="14.109375" style="36" customWidth="1"/>
    <col min="7692" max="7692" width="15" style="36" bestFit="1" customWidth="1"/>
    <col min="7693" max="7693" width="13" style="36" bestFit="1" customWidth="1"/>
    <col min="7694" max="7937" width="8.77734375" style="36"/>
    <col min="7938" max="7938" width="7.109375" style="36" customWidth="1"/>
    <col min="7939" max="7939" width="12.33203125" style="36" customWidth="1"/>
    <col min="7940" max="7940" width="39" style="36" customWidth="1"/>
    <col min="7941" max="7942" width="9.77734375" style="36" customWidth="1"/>
    <col min="7943" max="7943" width="10.33203125" style="36" customWidth="1"/>
    <col min="7944" max="7945" width="20.77734375" style="36" customWidth="1"/>
    <col min="7946" max="7947" width="14.109375" style="36" customWidth="1"/>
    <col min="7948" max="7948" width="15" style="36" bestFit="1" customWidth="1"/>
    <col min="7949" max="7949" width="13" style="36" bestFit="1" customWidth="1"/>
    <col min="7950" max="8193" width="8.77734375" style="36"/>
    <col min="8194" max="8194" width="7.109375" style="36" customWidth="1"/>
    <col min="8195" max="8195" width="12.33203125" style="36" customWidth="1"/>
    <col min="8196" max="8196" width="39" style="36" customWidth="1"/>
    <col min="8197" max="8198" width="9.77734375" style="36" customWidth="1"/>
    <col min="8199" max="8199" width="10.33203125" style="36" customWidth="1"/>
    <col min="8200" max="8201" width="20.77734375" style="36" customWidth="1"/>
    <col min="8202" max="8203" width="14.109375" style="36" customWidth="1"/>
    <col min="8204" max="8204" width="15" style="36" bestFit="1" customWidth="1"/>
    <col min="8205" max="8205" width="13" style="36" bestFit="1" customWidth="1"/>
    <col min="8206" max="8449" width="8.77734375" style="36"/>
    <col min="8450" max="8450" width="7.109375" style="36" customWidth="1"/>
    <col min="8451" max="8451" width="12.33203125" style="36" customWidth="1"/>
    <col min="8452" max="8452" width="39" style="36" customWidth="1"/>
    <col min="8453" max="8454" width="9.77734375" style="36" customWidth="1"/>
    <col min="8455" max="8455" width="10.33203125" style="36" customWidth="1"/>
    <col min="8456" max="8457" width="20.77734375" style="36" customWidth="1"/>
    <col min="8458" max="8459" width="14.109375" style="36" customWidth="1"/>
    <col min="8460" max="8460" width="15" style="36" bestFit="1" customWidth="1"/>
    <col min="8461" max="8461" width="13" style="36" bestFit="1" customWidth="1"/>
    <col min="8462" max="8705" width="8.77734375" style="36"/>
    <col min="8706" max="8706" width="7.109375" style="36" customWidth="1"/>
    <col min="8707" max="8707" width="12.33203125" style="36" customWidth="1"/>
    <col min="8708" max="8708" width="39" style="36" customWidth="1"/>
    <col min="8709" max="8710" width="9.77734375" style="36" customWidth="1"/>
    <col min="8711" max="8711" width="10.33203125" style="36" customWidth="1"/>
    <col min="8712" max="8713" width="20.77734375" style="36" customWidth="1"/>
    <col min="8714" max="8715" width="14.109375" style="36" customWidth="1"/>
    <col min="8716" max="8716" width="15" style="36" bestFit="1" customWidth="1"/>
    <col min="8717" max="8717" width="13" style="36" bestFit="1" customWidth="1"/>
    <col min="8718" max="8961" width="8.77734375" style="36"/>
    <col min="8962" max="8962" width="7.109375" style="36" customWidth="1"/>
    <col min="8963" max="8963" width="12.33203125" style="36" customWidth="1"/>
    <col min="8964" max="8964" width="39" style="36" customWidth="1"/>
    <col min="8965" max="8966" width="9.77734375" style="36" customWidth="1"/>
    <col min="8967" max="8967" width="10.33203125" style="36" customWidth="1"/>
    <col min="8968" max="8969" width="20.77734375" style="36" customWidth="1"/>
    <col min="8970" max="8971" width="14.109375" style="36" customWidth="1"/>
    <col min="8972" max="8972" width="15" style="36" bestFit="1" customWidth="1"/>
    <col min="8973" max="8973" width="13" style="36" bestFit="1" customWidth="1"/>
    <col min="8974" max="9217" width="8.77734375" style="36"/>
    <col min="9218" max="9218" width="7.109375" style="36" customWidth="1"/>
    <col min="9219" max="9219" width="12.33203125" style="36" customWidth="1"/>
    <col min="9220" max="9220" width="39" style="36" customWidth="1"/>
    <col min="9221" max="9222" width="9.77734375" style="36" customWidth="1"/>
    <col min="9223" max="9223" width="10.33203125" style="36" customWidth="1"/>
    <col min="9224" max="9225" width="20.77734375" style="36" customWidth="1"/>
    <col min="9226" max="9227" width="14.109375" style="36" customWidth="1"/>
    <col min="9228" max="9228" width="15" style="36" bestFit="1" customWidth="1"/>
    <col min="9229" max="9229" width="13" style="36" bestFit="1" customWidth="1"/>
    <col min="9230" max="9473" width="8.77734375" style="36"/>
    <col min="9474" max="9474" width="7.109375" style="36" customWidth="1"/>
    <col min="9475" max="9475" width="12.33203125" style="36" customWidth="1"/>
    <col min="9476" max="9476" width="39" style="36" customWidth="1"/>
    <col min="9477" max="9478" width="9.77734375" style="36" customWidth="1"/>
    <col min="9479" max="9479" width="10.33203125" style="36" customWidth="1"/>
    <col min="9480" max="9481" width="20.77734375" style="36" customWidth="1"/>
    <col min="9482" max="9483" width="14.109375" style="36" customWidth="1"/>
    <col min="9484" max="9484" width="15" style="36" bestFit="1" customWidth="1"/>
    <col min="9485" max="9485" width="13" style="36" bestFit="1" customWidth="1"/>
    <col min="9486" max="9729" width="8.77734375" style="36"/>
    <col min="9730" max="9730" width="7.109375" style="36" customWidth="1"/>
    <col min="9731" max="9731" width="12.33203125" style="36" customWidth="1"/>
    <col min="9732" max="9732" width="39" style="36" customWidth="1"/>
    <col min="9733" max="9734" width="9.77734375" style="36" customWidth="1"/>
    <col min="9735" max="9735" width="10.33203125" style="36" customWidth="1"/>
    <col min="9736" max="9737" width="20.77734375" style="36" customWidth="1"/>
    <col min="9738" max="9739" width="14.109375" style="36" customWidth="1"/>
    <col min="9740" max="9740" width="15" style="36" bestFit="1" customWidth="1"/>
    <col min="9741" max="9741" width="13" style="36" bestFit="1" customWidth="1"/>
    <col min="9742" max="9985" width="8.77734375" style="36"/>
    <col min="9986" max="9986" width="7.109375" style="36" customWidth="1"/>
    <col min="9987" max="9987" width="12.33203125" style="36" customWidth="1"/>
    <col min="9988" max="9988" width="39" style="36" customWidth="1"/>
    <col min="9989" max="9990" width="9.77734375" style="36" customWidth="1"/>
    <col min="9991" max="9991" width="10.33203125" style="36" customWidth="1"/>
    <col min="9992" max="9993" width="20.77734375" style="36" customWidth="1"/>
    <col min="9994" max="9995" width="14.109375" style="36" customWidth="1"/>
    <col min="9996" max="9996" width="15" style="36" bestFit="1" customWidth="1"/>
    <col min="9997" max="9997" width="13" style="36" bestFit="1" customWidth="1"/>
    <col min="9998" max="10241" width="8.77734375" style="36"/>
    <col min="10242" max="10242" width="7.109375" style="36" customWidth="1"/>
    <col min="10243" max="10243" width="12.33203125" style="36" customWidth="1"/>
    <col min="10244" max="10244" width="39" style="36" customWidth="1"/>
    <col min="10245" max="10246" width="9.77734375" style="36" customWidth="1"/>
    <col min="10247" max="10247" width="10.33203125" style="36" customWidth="1"/>
    <col min="10248" max="10249" width="20.77734375" style="36" customWidth="1"/>
    <col min="10250" max="10251" width="14.109375" style="36" customWidth="1"/>
    <col min="10252" max="10252" width="15" style="36" bestFit="1" customWidth="1"/>
    <col min="10253" max="10253" width="13" style="36" bestFit="1" customWidth="1"/>
    <col min="10254" max="10497" width="8.77734375" style="36"/>
    <col min="10498" max="10498" width="7.109375" style="36" customWidth="1"/>
    <col min="10499" max="10499" width="12.33203125" style="36" customWidth="1"/>
    <col min="10500" max="10500" width="39" style="36" customWidth="1"/>
    <col min="10501" max="10502" width="9.77734375" style="36" customWidth="1"/>
    <col min="10503" max="10503" width="10.33203125" style="36" customWidth="1"/>
    <col min="10504" max="10505" width="20.77734375" style="36" customWidth="1"/>
    <col min="10506" max="10507" width="14.109375" style="36" customWidth="1"/>
    <col min="10508" max="10508" width="15" style="36" bestFit="1" customWidth="1"/>
    <col min="10509" max="10509" width="13" style="36" bestFit="1" customWidth="1"/>
    <col min="10510" max="10753" width="8.77734375" style="36"/>
    <col min="10754" max="10754" width="7.109375" style="36" customWidth="1"/>
    <col min="10755" max="10755" width="12.33203125" style="36" customWidth="1"/>
    <col min="10756" max="10756" width="39" style="36" customWidth="1"/>
    <col min="10757" max="10758" width="9.77734375" style="36" customWidth="1"/>
    <col min="10759" max="10759" width="10.33203125" style="36" customWidth="1"/>
    <col min="10760" max="10761" width="20.77734375" style="36" customWidth="1"/>
    <col min="10762" max="10763" width="14.109375" style="36" customWidth="1"/>
    <col min="10764" max="10764" width="15" style="36" bestFit="1" customWidth="1"/>
    <col min="10765" max="10765" width="13" style="36" bestFit="1" customWidth="1"/>
    <col min="10766" max="11009" width="8.77734375" style="36"/>
    <col min="11010" max="11010" width="7.109375" style="36" customWidth="1"/>
    <col min="11011" max="11011" width="12.33203125" style="36" customWidth="1"/>
    <col min="11012" max="11012" width="39" style="36" customWidth="1"/>
    <col min="11013" max="11014" width="9.77734375" style="36" customWidth="1"/>
    <col min="11015" max="11015" width="10.33203125" style="36" customWidth="1"/>
    <col min="11016" max="11017" width="20.77734375" style="36" customWidth="1"/>
    <col min="11018" max="11019" width="14.109375" style="36" customWidth="1"/>
    <col min="11020" max="11020" width="15" style="36" bestFit="1" customWidth="1"/>
    <col min="11021" max="11021" width="13" style="36" bestFit="1" customWidth="1"/>
    <col min="11022" max="11265" width="8.77734375" style="36"/>
    <col min="11266" max="11266" width="7.109375" style="36" customWidth="1"/>
    <col min="11267" max="11267" width="12.33203125" style="36" customWidth="1"/>
    <col min="11268" max="11268" width="39" style="36" customWidth="1"/>
    <col min="11269" max="11270" width="9.77734375" style="36" customWidth="1"/>
    <col min="11271" max="11271" width="10.33203125" style="36" customWidth="1"/>
    <col min="11272" max="11273" width="20.77734375" style="36" customWidth="1"/>
    <col min="11274" max="11275" width="14.109375" style="36" customWidth="1"/>
    <col min="11276" max="11276" width="15" style="36" bestFit="1" customWidth="1"/>
    <col min="11277" max="11277" width="13" style="36" bestFit="1" customWidth="1"/>
    <col min="11278" max="11521" width="8.77734375" style="36"/>
    <col min="11522" max="11522" width="7.109375" style="36" customWidth="1"/>
    <col min="11523" max="11523" width="12.33203125" style="36" customWidth="1"/>
    <col min="11524" max="11524" width="39" style="36" customWidth="1"/>
    <col min="11525" max="11526" width="9.77734375" style="36" customWidth="1"/>
    <col min="11527" max="11527" width="10.33203125" style="36" customWidth="1"/>
    <col min="11528" max="11529" width="20.77734375" style="36" customWidth="1"/>
    <col min="11530" max="11531" width="14.109375" style="36" customWidth="1"/>
    <col min="11532" max="11532" width="15" style="36" bestFit="1" customWidth="1"/>
    <col min="11533" max="11533" width="13" style="36" bestFit="1" customWidth="1"/>
    <col min="11534" max="11777" width="8.77734375" style="36"/>
    <col min="11778" max="11778" width="7.109375" style="36" customWidth="1"/>
    <col min="11779" max="11779" width="12.33203125" style="36" customWidth="1"/>
    <col min="11780" max="11780" width="39" style="36" customWidth="1"/>
    <col min="11781" max="11782" width="9.77734375" style="36" customWidth="1"/>
    <col min="11783" max="11783" width="10.33203125" style="36" customWidth="1"/>
    <col min="11784" max="11785" width="20.77734375" style="36" customWidth="1"/>
    <col min="11786" max="11787" width="14.109375" style="36" customWidth="1"/>
    <col min="11788" max="11788" width="15" style="36" bestFit="1" customWidth="1"/>
    <col min="11789" max="11789" width="13" style="36" bestFit="1" customWidth="1"/>
    <col min="11790" max="12033" width="8.77734375" style="36"/>
    <col min="12034" max="12034" width="7.109375" style="36" customWidth="1"/>
    <col min="12035" max="12035" width="12.33203125" style="36" customWidth="1"/>
    <col min="12036" max="12036" width="39" style="36" customWidth="1"/>
    <col min="12037" max="12038" width="9.77734375" style="36" customWidth="1"/>
    <col min="12039" max="12039" width="10.33203125" style="36" customWidth="1"/>
    <col min="12040" max="12041" width="20.77734375" style="36" customWidth="1"/>
    <col min="12042" max="12043" width="14.109375" style="36" customWidth="1"/>
    <col min="12044" max="12044" width="15" style="36" bestFit="1" customWidth="1"/>
    <col min="12045" max="12045" width="13" style="36" bestFit="1" customWidth="1"/>
    <col min="12046" max="12289" width="8.77734375" style="36"/>
    <col min="12290" max="12290" width="7.109375" style="36" customWidth="1"/>
    <col min="12291" max="12291" width="12.33203125" style="36" customWidth="1"/>
    <col min="12292" max="12292" width="39" style="36" customWidth="1"/>
    <col min="12293" max="12294" width="9.77734375" style="36" customWidth="1"/>
    <col min="12295" max="12295" width="10.33203125" style="36" customWidth="1"/>
    <col min="12296" max="12297" width="20.77734375" style="36" customWidth="1"/>
    <col min="12298" max="12299" width="14.109375" style="36" customWidth="1"/>
    <col min="12300" max="12300" width="15" style="36" bestFit="1" customWidth="1"/>
    <col min="12301" max="12301" width="13" style="36" bestFit="1" customWidth="1"/>
    <col min="12302" max="12545" width="8.77734375" style="36"/>
    <col min="12546" max="12546" width="7.109375" style="36" customWidth="1"/>
    <col min="12547" max="12547" width="12.33203125" style="36" customWidth="1"/>
    <col min="12548" max="12548" width="39" style="36" customWidth="1"/>
    <col min="12549" max="12550" width="9.77734375" style="36" customWidth="1"/>
    <col min="12551" max="12551" width="10.33203125" style="36" customWidth="1"/>
    <col min="12552" max="12553" width="20.77734375" style="36" customWidth="1"/>
    <col min="12554" max="12555" width="14.109375" style="36" customWidth="1"/>
    <col min="12556" max="12556" width="15" style="36" bestFit="1" customWidth="1"/>
    <col min="12557" max="12557" width="13" style="36" bestFit="1" customWidth="1"/>
    <col min="12558" max="12801" width="8.77734375" style="36"/>
    <col min="12802" max="12802" width="7.109375" style="36" customWidth="1"/>
    <col min="12803" max="12803" width="12.33203125" style="36" customWidth="1"/>
    <col min="12804" max="12804" width="39" style="36" customWidth="1"/>
    <col min="12805" max="12806" width="9.77734375" style="36" customWidth="1"/>
    <col min="12807" max="12807" width="10.33203125" style="36" customWidth="1"/>
    <col min="12808" max="12809" width="20.77734375" style="36" customWidth="1"/>
    <col min="12810" max="12811" width="14.109375" style="36" customWidth="1"/>
    <col min="12812" max="12812" width="15" style="36" bestFit="1" customWidth="1"/>
    <col min="12813" max="12813" width="13" style="36" bestFit="1" customWidth="1"/>
    <col min="12814" max="13057" width="8.77734375" style="36"/>
    <col min="13058" max="13058" width="7.109375" style="36" customWidth="1"/>
    <col min="13059" max="13059" width="12.33203125" style="36" customWidth="1"/>
    <col min="13060" max="13060" width="39" style="36" customWidth="1"/>
    <col min="13061" max="13062" width="9.77734375" style="36" customWidth="1"/>
    <col min="13063" max="13063" width="10.33203125" style="36" customWidth="1"/>
    <col min="13064" max="13065" width="20.77734375" style="36" customWidth="1"/>
    <col min="13066" max="13067" width="14.109375" style="36" customWidth="1"/>
    <col min="13068" max="13068" width="15" style="36" bestFit="1" customWidth="1"/>
    <col min="13069" max="13069" width="13" style="36" bestFit="1" customWidth="1"/>
    <col min="13070" max="13313" width="8.77734375" style="36"/>
    <col min="13314" max="13314" width="7.109375" style="36" customWidth="1"/>
    <col min="13315" max="13315" width="12.33203125" style="36" customWidth="1"/>
    <col min="13316" max="13316" width="39" style="36" customWidth="1"/>
    <col min="13317" max="13318" width="9.77734375" style="36" customWidth="1"/>
    <col min="13319" max="13319" width="10.33203125" style="36" customWidth="1"/>
    <col min="13320" max="13321" width="20.77734375" style="36" customWidth="1"/>
    <col min="13322" max="13323" width="14.109375" style="36" customWidth="1"/>
    <col min="13324" max="13324" width="15" style="36" bestFit="1" customWidth="1"/>
    <col min="13325" max="13325" width="13" style="36" bestFit="1" customWidth="1"/>
    <col min="13326" max="13569" width="8.77734375" style="36"/>
    <col min="13570" max="13570" width="7.109375" style="36" customWidth="1"/>
    <col min="13571" max="13571" width="12.33203125" style="36" customWidth="1"/>
    <col min="13572" max="13572" width="39" style="36" customWidth="1"/>
    <col min="13573" max="13574" width="9.77734375" style="36" customWidth="1"/>
    <col min="13575" max="13575" width="10.33203125" style="36" customWidth="1"/>
    <col min="13576" max="13577" width="20.77734375" style="36" customWidth="1"/>
    <col min="13578" max="13579" width="14.109375" style="36" customWidth="1"/>
    <col min="13580" max="13580" width="15" style="36" bestFit="1" customWidth="1"/>
    <col min="13581" max="13581" width="13" style="36" bestFit="1" customWidth="1"/>
    <col min="13582" max="13825" width="8.77734375" style="36"/>
    <col min="13826" max="13826" width="7.109375" style="36" customWidth="1"/>
    <col min="13827" max="13827" width="12.33203125" style="36" customWidth="1"/>
    <col min="13828" max="13828" width="39" style="36" customWidth="1"/>
    <col min="13829" max="13830" width="9.77734375" style="36" customWidth="1"/>
    <col min="13831" max="13831" width="10.33203125" style="36" customWidth="1"/>
    <col min="13832" max="13833" width="20.77734375" style="36" customWidth="1"/>
    <col min="13834" max="13835" width="14.109375" style="36" customWidth="1"/>
    <col min="13836" max="13836" width="15" style="36" bestFit="1" customWidth="1"/>
    <col min="13837" max="13837" width="13" style="36" bestFit="1" customWidth="1"/>
    <col min="13838" max="14081" width="8.77734375" style="36"/>
    <col min="14082" max="14082" width="7.109375" style="36" customWidth="1"/>
    <col min="14083" max="14083" width="12.33203125" style="36" customWidth="1"/>
    <col min="14084" max="14084" width="39" style="36" customWidth="1"/>
    <col min="14085" max="14086" width="9.77734375" style="36" customWidth="1"/>
    <col min="14087" max="14087" width="10.33203125" style="36" customWidth="1"/>
    <col min="14088" max="14089" width="20.77734375" style="36" customWidth="1"/>
    <col min="14090" max="14091" width="14.109375" style="36" customWidth="1"/>
    <col min="14092" max="14092" width="15" style="36" bestFit="1" customWidth="1"/>
    <col min="14093" max="14093" width="13" style="36" bestFit="1" customWidth="1"/>
    <col min="14094" max="14337" width="8.77734375" style="36"/>
    <col min="14338" max="14338" width="7.109375" style="36" customWidth="1"/>
    <col min="14339" max="14339" width="12.33203125" style="36" customWidth="1"/>
    <col min="14340" max="14340" width="39" style="36" customWidth="1"/>
    <col min="14341" max="14342" width="9.77734375" style="36" customWidth="1"/>
    <col min="14343" max="14343" width="10.33203125" style="36" customWidth="1"/>
    <col min="14344" max="14345" width="20.77734375" style="36" customWidth="1"/>
    <col min="14346" max="14347" width="14.109375" style="36" customWidth="1"/>
    <col min="14348" max="14348" width="15" style="36" bestFit="1" customWidth="1"/>
    <col min="14349" max="14349" width="13" style="36" bestFit="1" customWidth="1"/>
    <col min="14350" max="14593" width="8.77734375" style="36"/>
    <col min="14594" max="14594" width="7.109375" style="36" customWidth="1"/>
    <col min="14595" max="14595" width="12.33203125" style="36" customWidth="1"/>
    <col min="14596" max="14596" width="39" style="36" customWidth="1"/>
    <col min="14597" max="14598" width="9.77734375" style="36" customWidth="1"/>
    <col min="14599" max="14599" width="10.33203125" style="36" customWidth="1"/>
    <col min="14600" max="14601" width="20.77734375" style="36" customWidth="1"/>
    <col min="14602" max="14603" width="14.109375" style="36" customWidth="1"/>
    <col min="14604" max="14604" width="15" style="36" bestFit="1" customWidth="1"/>
    <col min="14605" max="14605" width="13" style="36" bestFit="1" customWidth="1"/>
    <col min="14606" max="14849" width="8.77734375" style="36"/>
    <col min="14850" max="14850" width="7.109375" style="36" customWidth="1"/>
    <col min="14851" max="14851" width="12.33203125" style="36" customWidth="1"/>
    <col min="14852" max="14852" width="39" style="36" customWidth="1"/>
    <col min="14853" max="14854" width="9.77734375" style="36" customWidth="1"/>
    <col min="14855" max="14855" width="10.33203125" style="36" customWidth="1"/>
    <col min="14856" max="14857" width="20.77734375" style="36" customWidth="1"/>
    <col min="14858" max="14859" width="14.109375" style="36" customWidth="1"/>
    <col min="14860" max="14860" width="15" style="36" bestFit="1" customWidth="1"/>
    <col min="14861" max="14861" width="13" style="36" bestFit="1" customWidth="1"/>
    <col min="14862" max="15105" width="8.77734375" style="36"/>
    <col min="15106" max="15106" width="7.109375" style="36" customWidth="1"/>
    <col min="15107" max="15107" width="12.33203125" style="36" customWidth="1"/>
    <col min="15108" max="15108" width="39" style="36" customWidth="1"/>
    <col min="15109" max="15110" width="9.77734375" style="36" customWidth="1"/>
    <col min="15111" max="15111" width="10.33203125" style="36" customWidth="1"/>
    <col min="15112" max="15113" width="20.77734375" style="36" customWidth="1"/>
    <col min="15114" max="15115" width="14.109375" style="36" customWidth="1"/>
    <col min="15116" max="15116" width="15" style="36" bestFit="1" customWidth="1"/>
    <col min="15117" max="15117" width="13" style="36" bestFit="1" customWidth="1"/>
    <col min="15118" max="15361" width="8.77734375" style="36"/>
    <col min="15362" max="15362" width="7.109375" style="36" customWidth="1"/>
    <col min="15363" max="15363" width="12.33203125" style="36" customWidth="1"/>
    <col min="15364" max="15364" width="39" style="36" customWidth="1"/>
    <col min="15365" max="15366" width="9.77734375" style="36" customWidth="1"/>
    <col min="15367" max="15367" width="10.33203125" style="36" customWidth="1"/>
    <col min="15368" max="15369" width="20.77734375" style="36" customWidth="1"/>
    <col min="15370" max="15371" width="14.109375" style="36" customWidth="1"/>
    <col min="15372" max="15372" width="15" style="36" bestFit="1" customWidth="1"/>
    <col min="15373" max="15373" width="13" style="36" bestFit="1" customWidth="1"/>
    <col min="15374" max="15617" width="8.77734375" style="36"/>
    <col min="15618" max="15618" width="7.109375" style="36" customWidth="1"/>
    <col min="15619" max="15619" width="12.33203125" style="36" customWidth="1"/>
    <col min="15620" max="15620" width="39" style="36" customWidth="1"/>
    <col min="15621" max="15622" width="9.77734375" style="36" customWidth="1"/>
    <col min="15623" max="15623" width="10.33203125" style="36" customWidth="1"/>
    <col min="15624" max="15625" width="20.77734375" style="36" customWidth="1"/>
    <col min="15626" max="15627" width="14.109375" style="36" customWidth="1"/>
    <col min="15628" max="15628" width="15" style="36" bestFit="1" customWidth="1"/>
    <col min="15629" max="15629" width="13" style="36" bestFit="1" customWidth="1"/>
    <col min="15630" max="15873" width="8.77734375" style="36"/>
    <col min="15874" max="15874" width="7.109375" style="36" customWidth="1"/>
    <col min="15875" max="15875" width="12.33203125" style="36" customWidth="1"/>
    <col min="15876" max="15876" width="39" style="36" customWidth="1"/>
    <col min="15877" max="15878" width="9.77734375" style="36" customWidth="1"/>
    <col min="15879" max="15879" width="10.33203125" style="36" customWidth="1"/>
    <col min="15880" max="15881" width="20.77734375" style="36" customWidth="1"/>
    <col min="15882" max="15883" width="14.109375" style="36" customWidth="1"/>
    <col min="15884" max="15884" width="15" style="36" bestFit="1" customWidth="1"/>
    <col min="15885" max="15885" width="13" style="36" bestFit="1" customWidth="1"/>
    <col min="15886" max="16129" width="8.77734375" style="36"/>
    <col min="16130" max="16130" width="7.109375" style="36" customWidth="1"/>
    <col min="16131" max="16131" width="12.33203125" style="36" customWidth="1"/>
    <col min="16132" max="16132" width="39" style="36" customWidth="1"/>
    <col min="16133" max="16134" width="9.77734375" style="36" customWidth="1"/>
    <col min="16135" max="16135" width="10.33203125" style="36" customWidth="1"/>
    <col min="16136" max="16137" width="20.77734375" style="36" customWidth="1"/>
    <col min="16138" max="16139" width="14.109375" style="36" customWidth="1"/>
    <col min="16140" max="16140" width="15" style="36" bestFit="1" customWidth="1"/>
    <col min="16141" max="16141" width="13" style="36" bestFit="1" customWidth="1"/>
    <col min="16142" max="16384" width="8.77734375" style="36"/>
  </cols>
  <sheetData>
    <row r="1" spans="1:15" x14ac:dyDescent="0.25">
      <c r="I1" s="590" t="s">
        <v>1139</v>
      </c>
    </row>
    <row r="4" spans="1:15" s="13" customFormat="1" ht="29.25" customHeight="1" x14ac:dyDescent="0.25">
      <c r="A4" s="633" t="s">
        <v>788</v>
      </c>
      <c r="B4" s="633"/>
      <c r="C4" s="633"/>
      <c r="D4" s="633"/>
      <c r="E4" s="633"/>
      <c r="F4" s="633"/>
      <c r="G4" s="633"/>
      <c r="H4" s="633"/>
      <c r="I4" s="633"/>
      <c r="J4" s="33"/>
      <c r="K4" s="33"/>
      <c r="L4" s="33"/>
      <c r="M4" s="33"/>
      <c r="N4" s="33"/>
      <c r="O4" s="33"/>
    </row>
    <row r="5" spans="1:15" s="13" customFormat="1" ht="29.25" customHeight="1" x14ac:dyDescent="0.25">
      <c r="A5" s="633" t="s">
        <v>352</v>
      </c>
      <c r="B5" s="633"/>
      <c r="C5" s="633"/>
      <c r="D5" s="633"/>
      <c r="E5" s="633"/>
      <c r="F5" s="633"/>
      <c r="G5" s="633"/>
      <c r="H5" s="633"/>
      <c r="I5" s="633"/>
      <c r="J5" s="33"/>
      <c r="K5" s="33"/>
      <c r="L5" s="33"/>
      <c r="M5" s="33"/>
      <c r="N5" s="33"/>
      <c r="O5" s="33"/>
    </row>
    <row r="6" spans="1:15" s="13" customFormat="1" x14ac:dyDescent="0.25">
      <c r="H6" s="33"/>
      <c r="I6" s="33"/>
      <c r="J6" s="33"/>
      <c r="K6" s="33"/>
      <c r="L6" s="33"/>
      <c r="M6" s="33"/>
      <c r="N6" s="33"/>
      <c r="O6" s="33"/>
    </row>
    <row r="7" spans="1:15" s="13" customFormat="1" ht="15.75" customHeight="1" x14ac:dyDescent="0.25">
      <c r="A7" s="641" t="s">
        <v>1101</v>
      </c>
      <c r="B7" s="641"/>
      <c r="C7" s="641"/>
      <c r="D7" s="641"/>
      <c r="E7" s="641"/>
      <c r="F7" s="641"/>
      <c r="G7" s="641"/>
      <c r="H7" s="641"/>
      <c r="I7" s="641"/>
      <c r="J7" s="33"/>
      <c r="K7" s="33"/>
      <c r="L7" s="33"/>
      <c r="M7" s="33"/>
      <c r="N7" s="33"/>
      <c r="O7" s="33"/>
    </row>
    <row r="8" spans="1:15" s="13" customFormat="1" ht="28.5" customHeight="1" x14ac:dyDescent="0.25">
      <c r="A8" s="641" t="s">
        <v>579</v>
      </c>
      <c r="B8" s="641"/>
      <c r="C8" s="641"/>
      <c r="D8" s="641"/>
      <c r="E8" s="641"/>
      <c r="F8" s="641"/>
      <c r="G8" s="641"/>
      <c r="H8" s="641"/>
      <c r="I8" s="641"/>
      <c r="J8" s="33"/>
      <c r="K8" s="33"/>
      <c r="L8" s="33"/>
      <c r="M8" s="33"/>
      <c r="N8" s="33"/>
      <c r="O8" s="33"/>
    </row>
    <row r="9" spans="1:15" s="13" customFormat="1" x14ac:dyDescent="0.25">
      <c r="H9" s="33"/>
      <c r="I9" s="33"/>
      <c r="J9" s="33"/>
      <c r="K9" s="33"/>
      <c r="L9" s="33"/>
      <c r="M9" s="33"/>
      <c r="N9" s="33"/>
      <c r="O9" s="33"/>
    </row>
    <row r="10" spans="1:15" s="80" customFormat="1" ht="22.5" customHeight="1" x14ac:dyDescent="0.25">
      <c r="A10" s="618" t="s">
        <v>826</v>
      </c>
      <c r="B10" s="619" t="s">
        <v>851</v>
      </c>
      <c r="C10" s="619" t="s">
        <v>850</v>
      </c>
      <c r="D10" s="619" t="s">
        <v>764</v>
      </c>
      <c r="E10" s="620" t="s">
        <v>1060</v>
      </c>
      <c r="F10" s="621"/>
      <c r="G10" s="622" t="s">
        <v>1059</v>
      </c>
      <c r="H10" s="622"/>
      <c r="I10" s="622"/>
    </row>
    <row r="11" spans="1:15" s="80" customFormat="1" ht="33" customHeight="1" x14ac:dyDescent="0.25">
      <c r="A11" s="618"/>
      <c r="B11" s="619"/>
      <c r="C11" s="619"/>
      <c r="D11" s="619"/>
      <c r="E11" s="196" t="s">
        <v>580</v>
      </c>
      <c r="F11" s="187" t="s">
        <v>864</v>
      </c>
      <c r="G11" s="338" t="s">
        <v>580</v>
      </c>
      <c r="H11" s="338" t="s">
        <v>864</v>
      </c>
      <c r="I11" s="339" t="s">
        <v>350</v>
      </c>
    </row>
    <row r="12" spans="1:15" s="80" customFormat="1" ht="25.5" customHeight="1" x14ac:dyDescent="0.25">
      <c r="A12" s="380">
        <v>1</v>
      </c>
      <c r="B12" s="182">
        <v>2</v>
      </c>
      <c r="C12" s="182">
        <v>3</v>
      </c>
      <c r="D12" s="182">
        <v>4</v>
      </c>
      <c r="E12" s="182">
        <v>5</v>
      </c>
      <c r="F12" s="181">
        <v>6</v>
      </c>
      <c r="G12" s="380">
        <v>7</v>
      </c>
      <c r="H12" s="380">
        <v>8</v>
      </c>
      <c r="I12" s="380">
        <v>9</v>
      </c>
    </row>
    <row r="13" spans="1:15" s="13" customFormat="1" ht="38.25" customHeight="1" x14ac:dyDescent="0.25">
      <c r="A13" s="63" t="s">
        <v>0</v>
      </c>
      <c r="B13" s="62" t="s">
        <v>581</v>
      </c>
      <c r="C13" s="120" t="s">
        <v>620</v>
      </c>
      <c r="D13" s="70">
        <v>16</v>
      </c>
      <c r="E13" s="311"/>
      <c r="F13" s="311"/>
      <c r="G13" s="311"/>
      <c r="H13" s="311">
        <f>D13*F13</f>
        <v>0</v>
      </c>
      <c r="I13" s="311">
        <f>G13+H13</f>
        <v>0</v>
      </c>
      <c r="J13" s="33"/>
      <c r="K13" s="33"/>
      <c r="L13" s="33"/>
      <c r="M13" s="33"/>
      <c r="N13" s="33"/>
      <c r="O13" s="33"/>
    </row>
    <row r="14" spans="1:15" s="13" customFormat="1" ht="26.4" x14ac:dyDescent="0.25">
      <c r="A14" s="65" t="s">
        <v>353</v>
      </c>
      <c r="B14" s="66" t="s">
        <v>582</v>
      </c>
      <c r="C14" s="67" t="s">
        <v>620</v>
      </c>
      <c r="D14" s="303">
        <v>2</v>
      </c>
      <c r="E14" s="312"/>
      <c r="F14" s="312"/>
      <c r="G14" s="312">
        <f t="shared" ref="G14:G20" si="0">D14*E14</f>
        <v>0</v>
      </c>
      <c r="H14" s="312"/>
      <c r="I14" s="312">
        <f t="shared" ref="I14:I20" si="1">G14+H14</f>
        <v>0</v>
      </c>
      <c r="J14" s="33"/>
      <c r="K14" s="33"/>
      <c r="L14" s="33"/>
      <c r="M14" s="35"/>
      <c r="N14" s="33"/>
      <c r="O14" s="33"/>
    </row>
    <row r="15" spans="1:15" s="13" customFormat="1" ht="26.4" x14ac:dyDescent="0.25">
      <c r="A15" s="65" t="s">
        <v>354</v>
      </c>
      <c r="B15" s="66" t="s">
        <v>583</v>
      </c>
      <c r="C15" s="67" t="s">
        <v>620</v>
      </c>
      <c r="D15" s="303">
        <v>2</v>
      </c>
      <c r="E15" s="312"/>
      <c r="F15" s="312"/>
      <c r="G15" s="312">
        <f t="shared" si="0"/>
        <v>0</v>
      </c>
      <c r="H15" s="312"/>
      <c r="I15" s="312">
        <f t="shared" si="1"/>
        <v>0</v>
      </c>
      <c r="J15" s="33"/>
      <c r="K15" s="33"/>
      <c r="L15" s="33"/>
      <c r="M15" s="35"/>
      <c r="N15" s="33"/>
      <c r="O15" s="33"/>
    </row>
    <row r="16" spans="1:15" s="13" customFormat="1" ht="26.4" x14ac:dyDescent="0.25">
      <c r="A16" s="65" t="s">
        <v>355</v>
      </c>
      <c r="B16" s="66" t="s">
        <v>584</v>
      </c>
      <c r="C16" s="67" t="s">
        <v>620</v>
      </c>
      <c r="D16" s="303">
        <v>4</v>
      </c>
      <c r="E16" s="312"/>
      <c r="F16" s="312"/>
      <c r="G16" s="312">
        <f t="shared" si="0"/>
        <v>0</v>
      </c>
      <c r="H16" s="312"/>
      <c r="I16" s="312">
        <f t="shared" si="1"/>
        <v>0</v>
      </c>
      <c r="J16" s="33"/>
      <c r="K16" s="33"/>
      <c r="L16" s="33"/>
      <c r="M16" s="35"/>
      <c r="N16" s="33"/>
      <c r="O16" s="33"/>
    </row>
    <row r="17" spans="1:15" s="13" customFormat="1" ht="26.4" x14ac:dyDescent="0.25">
      <c r="A17" s="65" t="s">
        <v>356</v>
      </c>
      <c r="B17" s="66" t="s">
        <v>585</v>
      </c>
      <c r="C17" s="67" t="s">
        <v>620</v>
      </c>
      <c r="D17" s="303">
        <v>2</v>
      </c>
      <c r="E17" s="312"/>
      <c r="F17" s="312"/>
      <c r="G17" s="312">
        <f t="shared" si="0"/>
        <v>0</v>
      </c>
      <c r="H17" s="312"/>
      <c r="I17" s="312">
        <f t="shared" si="1"/>
        <v>0</v>
      </c>
      <c r="J17" s="33"/>
      <c r="K17" s="33"/>
      <c r="L17" s="33"/>
      <c r="M17" s="35"/>
      <c r="N17" s="33"/>
      <c r="O17" s="33"/>
    </row>
    <row r="18" spans="1:15" s="13" customFormat="1" ht="26.4" x14ac:dyDescent="0.25">
      <c r="A18" s="65" t="s">
        <v>357</v>
      </c>
      <c r="B18" s="66" t="s">
        <v>586</v>
      </c>
      <c r="C18" s="67" t="s">
        <v>620</v>
      </c>
      <c r="D18" s="303">
        <v>2</v>
      </c>
      <c r="E18" s="312"/>
      <c r="F18" s="312"/>
      <c r="G18" s="312">
        <f t="shared" si="0"/>
        <v>0</v>
      </c>
      <c r="H18" s="312"/>
      <c r="I18" s="312">
        <f t="shared" si="1"/>
        <v>0</v>
      </c>
      <c r="J18" s="33"/>
      <c r="K18" s="33"/>
      <c r="L18" s="33"/>
      <c r="M18" s="35"/>
      <c r="N18" s="33"/>
      <c r="O18" s="33"/>
    </row>
    <row r="19" spans="1:15" s="13" customFormat="1" ht="26.4" x14ac:dyDescent="0.25">
      <c r="A19" s="65" t="s">
        <v>358</v>
      </c>
      <c r="B19" s="66" t="s">
        <v>587</v>
      </c>
      <c r="C19" s="67" t="s">
        <v>620</v>
      </c>
      <c r="D19" s="303">
        <v>2</v>
      </c>
      <c r="E19" s="312"/>
      <c r="F19" s="312"/>
      <c r="G19" s="312">
        <f t="shared" si="0"/>
        <v>0</v>
      </c>
      <c r="H19" s="312"/>
      <c r="I19" s="312">
        <f t="shared" si="1"/>
        <v>0</v>
      </c>
      <c r="J19" s="33"/>
      <c r="K19" s="33"/>
      <c r="L19" s="33"/>
      <c r="M19" s="35"/>
      <c r="N19" s="33"/>
      <c r="O19" s="33"/>
    </row>
    <row r="20" spans="1:15" s="13" customFormat="1" ht="26.4" x14ac:dyDescent="0.25">
      <c r="A20" s="65" t="s">
        <v>359</v>
      </c>
      <c r="B20" s="66" t="s">
        <v>588</v>
      </c>
      <c r="C20" s="67" t="s">
        <v>620</v>
      </c>
      <c r="D20" s="303">
        <v>2</v>
      </c>
      <c r="E20" s="312"/>
      <c r="F20" s="312"/>
      <c r="G20" s="312">
        <f t="shared" si="0"/>
        <v>0</v>
      </c>
      <c r="H20" s="312"/>
      <c r="I20" s="312">
        <f t="shared" si="1"/>
        <v>0</v>
      </c>
      <c r="J20" s="33"/>
      <c r="K20" s="33"/>
      <c r="L20" s="33"/>
      <c r="M20" s="35"/>
      <c r="N20" s="33"/>
      <c r="O20" s="33"/>
    </row>
    <row r="21" spans="1:15" s="13" customFormat="1" ht="44.25" customHeight="1" x14ac:dyDescent="0.25">
      <c r="A21" s="63" t="s">
        <v>1</v>
      </c>
      <c r="B21" s="62" t="s">
        <v>928</v>
      </c>
      <c r="C21" s="120" t="s">
        <v>620</v>
      </c>
      <c r="D21" s="70">
        <v>16</v>
      </c>
      <c r="E21" s="311"/>
      <c r="F21" s="311"/>
      <c r="G21" s="311"/>
      <c r="H21" s="311">
        <f>D21*F21</f>
        <v>0</v>
      </c>
      <c r="I21" s="311">
        <f>G21+H21</f>
        <v>0</v>
      </c>
      <c r="J21" s="33"/>
      <c r="K21" s="33"/>
      <c r="L21" s="33"/>
      <c r="M21" s="33"/>
      <c r="N21" s="33"/>
      <c r="O21" s="33"/>
    </row>
    <row r="22" spans="1:15" s="13" customFormat="1" ht="39.6" x14ac:dyDescent="0.25">
      <c r="A22" s="63" t="s">
        <v>5</v>
      </c>
      <c r="B22" s="62" t="s">
        <v>589</v>
      </c>
      <c r="C22" s="120" t="s">
        <v>620</v>
      </c>
      <c r="D22" s="70">
        <v>2</v>
      </c>
      <c r="E22" s="311"/>
      <c r="F22" s="311"/>
      <c r="G22" s="311"/>
      <c r="H22" s="311">
        <f>D22*F22</f>
        <v>0</v>
      </c>
      <c r="I22" s="311">
        <f>G22+H22</f>
        <v>0</v>
      </c>
      <c r="J22" s="33"/>
      <c r="K22" s="33"/>
      <c r="L22" s="33"/>
      <c r="M22" s="33"/>
      <c r="N22" s="33"/>
      <c r="O22" s="33"/>
    </row>
    <row r="23" spans="1:15" s="13" customFormat="1" x14ac:dyDescent="0.25">
      <c r="A23" s="65" t="s">
        <v>365</v>
      </c>
      <c r="B23" s="66" t="s">
        <v>590</v>
      </c>
      <c r="C23" s="67" t="s">
        <v>622</v>
      </c>
      <c r="D23" s="68">
        <v>10</v>
      </c>
      <c r="E23" s="312"/>
      <c r="F23" s="312"/>
      <c r="G23" s="312">
        <f t="shared" ref="G23:G32" si="2">D23*E23</f>
        <v>0</v>
      </c>
      <c r="H23" s="312"/>
      <c r="I23" s="312">
        <f t="shared" ref="I23:I32" si="3">G23+H23</f>
        <v>0</v>
      </c>
      <c r="J23" s="33"/>
      <c r="K23" s="33"/>
      <c r="L23" s="35"/>
      <c r="M23" s="33"/>
      <c r="N23" s="33"/>
      <c r="O23" s="33"/>
    </row>
    <row r="24" spans="1:15" s="13" customFormat="1" x14ac:dyDescent="0.25">
      <c r="A24" s="65" t="s">
        <v>366</v>
      </c>
      <c r="B24" s="66" t="s">
        <v>591</v>
      </c>
      <c r="C24" s="67" t="s">
        <v>622</v>
      </c>
      <c r="D24" s="68">
        <v>10</v>
      </c>
      <c r="E24" s="312"/>
      <c r="F24" s="312"/>
      <c r="G24" s="312">
        <f t="shared" si="2"/>
        <v>0</v>
      </c>
      <c r="H24" s="312"/>
      <c r="I24" s="312">
        <f t="shared" si="3"/>
        <v>0</v>
      </c>
      <c r="J24" s="33"/>
      <c r="K24" s="33"/>
      <c r="L24" s="35"/>
      <c r="M24" s="33"/>
      <c r="N24" s="33"/>
      <c r="O24" s="33"/>
    </row>
    <row r="25" spans="1:15" s="13" customFormat="1" x14ac:dyDescent="0.25">
      <c r="A25" s="65" t="s">
        <v>367</v>
      </c>
      <c r="B25" s="66" t="s">
        <v>592</v>
      </c>
      <c r="C25" s="67" t="s">
        <v>622</v>
      </c>
      <c r="D25" s="68">
        <v>10</v>
      </c>
      <c r="E25" s="312"/>
      <c r="F25" s="312"/>
      <c r="G25" s="312">
        <f t="shared" si="2"/>
        <v>0</v>
      </c>
      <c r="H25" s="312"/>
      <c r="I25" s="312">
        <f t="shared" si="3"/>
        <v>0</v>
      </c>
      <c r="J25" s="33"/>
      <c r="K25" s="33"/>
      <c r="L25" s="35"/>
      <c r="M25" s="33"/>
      <c r="N25" s="33"/>
      <c r="O25" s="33"/>
    </row>
    <row r="26" spans="1:15" s="13" customFormat="1" ht="52.8" x14ac:dyDescent="0.25">
      <c r="A26" s="65" t="s">
        <v>368</v>
      </c>
      <c r="B26" s="66" t="s">
        <v>593</v>
      </c>
      <c r="C26" s="67" t="s">
        <v>622</v>
      </c>
      <c r="D26" s="68">
        <v>11</v>
      </c>
      <c r="E26" s="312"/>
      <c r="F26" s="312"/>
      <c r="G26" s="312">
        <f t="shared" si="2"/>
        <v>0</v>
      </c>
      <c r="H26" s="312"/>
      <c r="I26" s="312">
        <f t="shared" si="3"/>
        <v>0</v>
      </c>
      <c r="J26" s="33"/>
      <c r="K26" s="33"/>
      <c r="L26" s="35"/>
      <c r="M26" s="33"/>
      <c r="N26" s="33"/>
      <c r="O26" s="33"/>
    </row>
    <row r="27" spans="1:15" s="13" customFormat="1" ht="52.8" x14ac:dyDescent="0.25">
      <c r="A27" s="65" t="s">
        <v>369</v>
      </c>
      <c r="B27" s="66" t="s">
        <v>594</v>
      </c>
      <c r="C27" s="67" t="s">
        <v>622</v>
      </c>
      <c r="D27" s="68">
        <v>6</v>
      </c>
      <c r="E27" s="312"/>
      <c r="F27" s="312"/>
      <c r="G27" s="312">
        <f t="shared" si="2"/>
        <v>0</v>
      </c>
      <c r="H27" s="312"/>
      <c r="I27" s="312">
        <f t="shared" si="3"/>
        <v>0</v>
      </c>
      <c r="J27" s="33"/>
      <c r="K27" s="33"/>
      <c r="L27" s="35"/>
      <c r="M27" s="33"/>
      <c r="N27" s="33"/>
      <c r="O27" s="33"/>
    </row>
    <row r="28" spans="1:15" s="13" customFormat="1" x14ac:dyDescent="0.25">
      <c r="A28" s="65" t="s">
        <v>370</v>
      </c>
      <c r="B28" s="66" t="s">
        <v>595</v>
      </c>
      <c r="C28" s="67" t="s">
        <v>622</v>
      </c>
      <c r="D28" s="68">
        <v>1</v>
      </c>
      <c r="E28" s="312"/>
      <c r="F28" s="312"/>
      <c r="G28" s="312">
        <f t="shared" si="2"/>
        <v>0</v>
      </c>
      <c r="H28" s="312"/>
      <c r="I28" s="312">
        <f t="shared" si="3"/>
        <v>0</v>
      </c>
      <c r="J28" s="33"/>
      <c r="K28" s="33"/>
      <c r="L28" s="35"/>
      <c r="M28" s="33"/>
      <c r="N28" s="33"/>
      <c r="O28" s="33"/>
    </row>
    <row r="29" spans="1:15" s="13" customFormat="1" x14ac:dyDescent="0.25">
      <c r="A29" s="65" t="s">
        <v>371</v>
      </c>
      <c r="B29" s="66" t="s">
        <v>596</v>
      </c>
      <c r="C29" s="67" t="s">
        <v>622</v>
      </c>
      <c r="D29" s="68">
        <v>4</v>
      </c>
      <c r="E29" s="312"/>
      <c r="F29" s="312"/>
      <c r="G29" s="312">
        <f t="shared" si="2"/>
        <v>0</v>
      </c>
      <c r="H29" s="312"/>
      <c r="I29" s="312">
        <f t="shared" si="3"/>
        <v>0</v>
      </c>
      <c r="J29" s="33"/>
      <c r="K29" s="33"/>
      <c r="L29" s="35"/>
      <c r="M29" s="33"/>
      <c r="N29" s="33"/>
      <c r="O29" s="33"/>
    </row>
    <row r="30" spans="1:15" s="13" customFormat="1" x14ac:dyDescent="0.25">
      <c r="A30" s="65" t="s">
        <v>372</v>
      </c>
      <c r="B30" s="66" t="s">
        <v>597</v>
      </c>
      <c r="C30" s="67" t="s">
        <v>618</v>
      </c>
      <c r="D30" s="68">
        <v>10</v>
      </c>
      <c r="E30" s="312"/>
      <c r="F30" s="312"/>
      <c r="G30" s="312">
        <f t="shared" si="2"/>
        <v>0</v>
      </c>
      <c r="H30" s="312"/>
      <c r="I30" s="312">
        <f t="shared" si="3"/>
        <v>0</v>
      </c>
      <c r="J30" s="33"/>
      <c r="K30" s="33"/>
      <c r="L30" s="35"/>
      <c r="M30" s="33"/>
      <c r="N30" s="33"/>
      <c r="O30" s="33"/>
    </row>
    <row r="31" spans="1:15" s="13" customFormat="1" x14ac:dyDescent="0.25">
      <c r="A31" s="65" t="s">
        <v>672</v>
      </c>
      <c r="B31" s="66" t="s">
        <v>598</v>
      </c>
      <c r="C31" s="67" t="s">
        <v>622</v>
      </c>
      <c r="D31" s="68">
        <v>20</v>
      </c>
      <c r="E31" s="312"/>
      <c r="F31" s="312"/>
      <c r="G31" s="312">
        <f t="shared" si="2"/>
        <v>0</v>
      </c>
      <c r="H31" s="312"/>
      <c r="I31" s="312">
        <f t="shared" si="3"/>
        <v>0</v>
      </c>
      <c r="J31" s="33"/>
      <c r="K31" s="33"/>
      <c r="L31" s="35"/>
      <c r="M31" s="33"/>
      <c r="N31" s="33"/>
      <c r="O31" s="33"/>
    </row>
    <row r="32" spans="1:15" s="13" customFormat="1" x14ac:dyDescent="0.25">
      <c r="A32" s="65" t="s">
        <v>94</v>
      </c>
      <c r="B32" s="66" t="s">
        <v>599</v>
      </c>
      <c r="C32" s="67" t="s">
        <v>863</v>
      </c>
      <c r="D32" s="303">
        <v>2</v>
      </c>
      <c r="E32" s="312"/>
      <c r="F32" s="312"/>
      <c r="G32" s="312">
        <f t="shared" si="2"/>
        <v>0</v>
      </c>
      <c r="H32" s="312"/>
      <c r="I32" s="312">
        <f t="shared" si="3"/>
        <v>0</v>
      </c>
      <c r="J32" s="33"/>
      <c r="K32" s="33"/>
      <c r="L32" s="33"/>
      <c r="M32" s="35"/>
      <c r="N32" s="33"/>
      <c r="O32" s="33"/>
    </row>
    <row r="33" spans="1:15" s="13" customFormat="1" ht="39.6" x14ac:dyDescent="0.25">
      <c r="A33" s="63" t="s">
        <v>10</v>
      </c>
      <c r="B33" s="62" t="s">
        <v>930</v>
      </c>
      <c r="C33" s="120" t="s">
        <v>620</v>
      </c>
      <c r="D33" s="70">
        <v>27</v>
      </c>
      <c r="E33" s="311"/>
      <c r="F33" s="311"/>
      <c r="G33" s="311"/>
      <c r="H33" s="311">
        <f>D33*F33</f>
        <v>0</v>
      </c>
      <c r="I33" s="311">
        <f>G33+H33</f>
        <v>0</v>
      </c>
      <c r="J33" s="33"/>
      <c r="K33" s="33"/>
      <c r="L33" s="33"/>
      <c r="M33" s="33"/>
      <c r="N33" s="33"/>
      <c r="O33" s="33"/>
    </row>
    <row r="34" spans="1:15" s="13" customFormat="1" ht="26.4" x14ac:dyDescent="0.25">
      <c r="A34" s="65" t="s">
        <v>465</v>
      </c>
      <c r="B34" s="66" t="s">
        <v>929</v>
      </c>
      <c r="C34" s="67" t="s">
        <v>620</v>
      </c>
      <c r="D34" s="303">
        <v>11</v>
      </c>
      <c r="E34" s="312"/>
      <c r="F34" s="312"/>
      <c r="G34" s="312">
        <f t="shared" ref="G34:G35" si="4">D34*E34</f>
        <v>0</v>
      </c>
      <c r="H34" s="312"/>
      <c r="I34" s="312">
        <f t="shared" ref="I34:I35" si="5">G34+H34</f>
        <v>0</v>
      </c>
      <c r="J34" s="33"/>
      <c r="K34" s="33"/>
      <c r="L34" s="35"/>
      <c r="M34" s="33"/>
      <c r="N34" s="33"/>
      <c r="O34" s="33"/>
    </row>
    <row r="35" spans="1:15" s="13" customFormat="1" ht="29.25" customHeight="1" x14ac:dyDescent="0.25">
      <c r="A35" s="65" t="s">
        <v>466</v>
      </c>
      <c r="B35" s="66" t="s">
        <v>600</v>
      </c>
      <c r="C35" s="67" t="s">
        <v>620</v>
      </c>
      <c r="D35" s="303">
        <v>16</v>
      </c>
      <c r="E35" s="312"/>
      <c r="F35" s="312"/>
      <c r="G35" s="312">
        <f t="shared" si="4"/>
        <v>0</v>
      </c>
      <c r="H35" s="312"/>
      <c r="I35" s="312">
        <f t="shared" si="5"/>
        <v>0</v>
      </c>
      <c r="J35" s="33"/>
      <c r="K35" s="33"/>
      <c r="L35" s="35"/>
      <c r="M35" s="33"/>
      <c r="N35" s="33"/>
      <c r="O35" s="33"/>
    </row>
    <row r="36" spans="1:15" s="13" customFormat="1" ht="39.6" x14ac:dyDescent="0.25">
      <c r="A36" s="65" t="s">
        <v>467</v>
      </c>
      <c r="B36" s="62" t="s">
        <v>601</v>
      </c>
      <c r="C36" s="67" t="s">
        <v>620</v>
      </c>
      <c r="D36" s="70">
        <v>43</v>
      </c>
      <c r="E36" s="311"/>
      <c r="F36" s="311"/>
      <c r="G36" s="311"/>
      <c r="H36" s="311">
        <f>D36*F36</f>
        <v>0</v>
      </c>
      <c r="I36" s="311">
        <f>G36+H36</f>
        <v>0</v>
      </c>
      <c r="J36" s="33"/>
      <c r="K36" s="33"/>
      <c r="L36" s="33"/>
      <c r="M36" s="33"/>
      <c r="N36" s="33"/>
      <c r="O36" s="33"/>
    </row>
    <row r="37" spans="1:15" s="13" customFormat="1" ht="26.4" x14ac:dyDescent="0.25">
      <c r="A37" s="65" t="s">
        <v>468</v>
      </c>
      <c r="B37" s="66" t="s">
        <v>602</v>
      </c>
      <c r="C37" s="67" t="s">
        <v>620</v>
      </c>
      <c r="D37" s="303">
        <v>11</v>
      </c>
      <c r="E37" s="312"/>
      <c r="F37" s="312"/>
      <c r="G37" s="312">
        <f t="shared" ref="G37:G38" si="6">D37*E37</f>
        <v>0</v>
      </c>
      <c r="H37" s="312"/>
      <c r="I37" s="312">
        <f t="shared" ref="I37:I38" si="7">G37+H37</f>
        <v>0</v>
      </c>
      <c r="J37" s="33"/>
      <c r="K37" s="33"/>
      <c r="L37" s="35"/>
      <c r="M37" s="33"/>
      <c r="N37" s="33"/>
      <c r="O37" s="33"/>
    </row>
    <row r="38" spans="1:15" s="13" customFormat="1" ht="26.4" x14ac:dyDescent="0.25">
      <c r="A38" s="65" t="s">
        <v>469</v>
      </c>
      <c r="B38" s="66" t="s">
        <v>600</v>
      </c>
      <c r="C38" s="67" t="s">
        <v>620</v>
      </c>
      <c r="D38" s="303">
        <v>32</v>
      </c>
      <c r="E38" s="312"/>
      <c r="F38" s="312"/>
      <c r="G38" s="312">
        <f t="shared" si="6"/>
        <v>0</v>
      </c>
      <c r="H38" s="312"/>
      <c r="I38" s="312">
        <f t="shared" si="7"/>
        <v>0</v>
      </c>
      <c r="J38" s="33"/>
      <c r="K38" s="33"/>
      <c r="L38" s="35"/>
      <c r="M38" s="33"/>
      <c r="N38" s="33"/>
      <c r="O38" s="33"/>
    </row>
    <row r="39" spans="1:15" s="13" customFormat="1" ht="26.4" x14ac:dyDescent="0.25">
      <c r="A39" s="63" t="s">
        <v>12</v>
      </c>
      <c r="B39" s="62" t="s">
        <v>603</v>
      </c>
      <c r="C39" s="67" t="s">
        <v>620</v>
      </c>
      <c r="D39" s="70">
        <v>8</v>
      </c>
      <c r="E39" s="311"/>
      <c r="F39" s="311"/>
      <c r="G39" s="311"/>
      <c r="H39" s="311">
        <f>D39*F39</f>
        <v>0</v>
      </c>
      <c r="I39" s="311">
        <f>G39+H39</f>
        <v>0</v>
      </c>
      <c r="J39" s="33"/>
      <c r="K39" s="33"/>
      <c r="L39" s="33"/>
      <c r="M39" s="33"/>
      <c r="N39" s="33"/>
      <c r="O39" s="33"/>
    </row>
    <row r="40" spans="1:15" s="13" customFormat="1" ht="21" customHeight="1" x14ac:dyDescent="0.25">
      <c r="A40" s="65" t="s">
        <v>375</v>
      </c>
      <c r="B40" s="66" t="s">
        <v>604</v>
      </c>
      <c r="C40" s="67" t="s">
        <v>620</v>
      </c>
      <c r="D40" s="303">
        <v>8</v>
      </c>
      <c r="E40" s="312"/>
      <c r="F40" s="312"/>
      <c r="G40" s="312">
        <f t="shared" ref="G40:G41" si="8">D40*E40</f>
        <v>0</v>
      </c>
      <c r="H40" s="312"/>
      <c r="I40" s="312">
        <f t="shared" ref="I40" si="9">G40+H40</f>
        <v>0</v>
      </c>
      <c r="J40" s="33"/>
      <c r="K40" s="33"/>
      <c r="L40" s="35"/>
      <c r="M40" s="33"/>
      <c r="N40" s="33"/>
      <c r="O40" s="33"/>
    </row>
    <row r="41" spans="1:15" s="212" customFormat="1" ht="27.75" customHeight="1" x14ac:dyDescent="0.25">
      <c r="A41" s="307" t="s">
        <v>15</v>
      </c>
      <c r="B41" s="308" t="s">
        <v>931</v>
      </c>
      <c r="C41" s="167" t="s">
        <v>620</v>
      </c>
      <c r="D41" s="309">
        <v>127</v>
      </c>
      <c r="E41" s="314"/>
      <c r="F41" s="314"/>
      <c r="G41" s="314">
        <f t="shared" si="8"/>
        <v>0</v>
      </c>
      <c r="H41" s="314">
        <f>D41*F41</f>
        <v>0</v>
      </c>
      <c r="I41" s="314">
        <f>G41+H41</f>
        <v>0</v>
      </c>
      <c r="J41" s="323"/>
      <c r="K41" s="323"/>
      <c r="L41" s="324"/>
      <c r="M41" s="323"/>
      <c r="N41" s="323"/>
      <c r="O41" s="323"/>
    </row>
    <row r="42" spans="1:15" s="13" customFormat="1" x14ac:dyDescent="0.25">
      <c r="A42" s="307" t="s">
        <v>16</v>
      </c>
      <c r="B42" s="62" t="s">
        <v>932</v>
      </c>
      <c r="C42" s="167" t="s">
        <v>620</v>
      </c>
      <c r="D42" s="70">
        <v>9</v>
      </c>
      <c r="E42" s="311"/>
      <c r="F42" s="311"/>
      <c r="G42" s="311">
        <f t="shared" ref="G42:G59" si="10">D42*E42</f>
        <v>0</v>
      </c>
      <c r="H42" s="311">
        <f t="shared" ref="H42:H59" si="11">D42*F42</f>
        <v>0</v>
      </c>
      <c r="I42" s="311">
        <f t="shared" ref="I42:I59" si="12">G42+H42</f>
        <v>0</v>
      </c>
      <c r="J42" s="33"/>
      <c r="K42" s="33"/>
      <c r="L42" s="35"/>
      <c r="M42" s="33"/>
      <c r="N42" s="33"/>
      <c r="O42" s="33"/>
    </row>
    <row r="43" spans="1:15" s="13" customFormat="1" x14ac:dyDescent="0.25">
      <c r="A43" s="307" t="s">
        <v>18</v>
      </c>
      <c r="B43" s="62" t="s">
        <v>933</v>
      </c>
      <c r="C43" s="167" t="s">
        <v>620</v>
      </c>
      <c r="D43" s="70">
        <v>1</v>
      </c>
      <c r="E43" s="311"/>
      <c r="F43" s="311"/>
      <c r="G43" s="311">
        <f t="shared" si="10"/>
        <v>0</v>
      </c>
      <c r="H43" s="311">
        <f t="shared" si="11"/>
        <v>0</v>
      </c>
      <c r="I43" s="311">
        <f t="shared" si="12"/>
        <v>0</v>
      </c>
      <c r="J43" s="33"/>
      <c r="K43" s="33"/>
      <c r="L43" s="35"/>
      <c r="M43" s="33"/>
      <c r="N43" s="33"/>
      <c r="O43" s="33"/>
    </row>
    <row r="44" spans="1:15" s="13" customFormat="1" x14ac:dyDescent="0.25">
      <c r="A44" s="307" t="s">
        <v>19</v>
      </c>
      <c r="B44" s="62" t="s">
        <v>934</v>
      </c>
      <c r="C44" s="167" t="s">
        <v>620</v>
      </c>
      <c r="D44" s="70">
        <v>7</v>
      </c>
      <c r="E44" s="311"/>
      <c r="F44" s="311"/>
      <c r="G44" s="311">
        <f t="shared" si="10"/>
        <v>0</v>
      </c>
      <c r="H44" s="311">
        <f t="shared" si="11"/>
        <v>0</v>
      </c>
      <c r="I44" s="311">
        <f t="shared" si="12"/>
        <v>0</v>
      </c>
      <c r="J44" s="33"/>
      <c r="K44" s="33"/>
      <c r="L44" s="35"/>
      <c r="M44" s="33"/>
      <c r="N44" s="33"/>
      <c r="O44" s="33"/>
    </row>
    <row r="45" spans="1:15" s="13" customFormat="1" x14ac:dyDescent="0.25">
      <c r="A45" s="307" t="s">
        <v>21</v>
      </c>
      <c r="B45" s="62" t="s">
        <v>935</v>
      </c>
      <c r="C45" s="167" t="s">
        <v>620</v>
      </c>
      <c r="D45" s="70">
        <v>10</v>
      </c>
      <c r="E45" s="311"/>
      <c r="F45" s="311"/>
      <c r="G45" s="311">
        <f t="shared" si="10"/>
        <v>0</v>
      </c>
      <c r="H45" s="311">
        <f t="shared" si="11"/>
        <v>0</v>
      </c>
      <c r="I45" s="311">
        <f t="shared" si="12"/>
        <v>0</v>
      </c>
      <c r="J45" s="33"/>
      <c r="K45" s="33"/>
      <c r="L45" s="35"/>
      <c r="M45" s="33"/>
      <c r="N45" s="33"/>
      <c r="O45" s="33"/>
    </row>
    <row r="46" spans="1:15" s="13" customFormat="1" x14ac:dyDescent="0.25">
      <c r="A46" s="307" t="s">
        <v>26</v>
      </c>
      <c r="B46" s="62" t="s">
        <v>936</v>
      </c>
      <c r="C46" s="167" t="s">
        <v>620</v>
      </c>
      <c r="D46" s="70">
        <v>7</v>
      </c>
      <c r="E46" s="311"/>
      <c r="F46" s="311"/>
      <c r="G46" s="311">
        <f t="shared" si="10"/>
        <v>0</v>
      </c>
      <c r="H46" s="311">
        <f t="shared" si="11"/>
        <v>0</v>
      </c>
      <c r="I46" s="311">
        <f t="shared" si="12"/>
        <v>0</v>
      </c>
      <c r="J46" s="33"/>
      <c r="K46" s="33"/>
      <c r="L46" s="35"/>
      <c r="M46" s="33"/>
      <c r="N46" s="33"/>
      <c r="O46" s="33"/>
    </row>
    <row r="47" spans="1:15" s="13" customFormat="1" x14ac:dyDescent="0.25">
      <c r="A47" s="307" t="s">
        <v>29</v>
      </c>
      <c r="B47" s="62" t="s">
        <v>937</v>
      </c>
      <c r="C47" s="167" t="s">
        <v>620</v>
      </c>
      <c r="D47" s="70">
        <v>1</v>
      </c>
      <c r="E47" s="311"/>
      <c r="F47" s="311"/>
      <c r="G47" s="311">
        <f t="shared" si="10"/>
        <v>0</v>
      </c>
      <c r="H47" s="311">
        <f t="shared" si="11"/>
        <v>0</v>
      </c>
      <c r="I47" s="311">
        <f t="shared" si="12"/>
        <v>0</v>
      </c>
      <c r="J47" s="33"/>
      <c r="K47" s="33"/>
      <c r="L47" s="35"/>
      <c r="M47" s="33"/>
      <c r="N47" s="33"/>
      <c r="O47" s="33"/>
    </row>
    <row r="48" spans="1:15" s="13" customFormat="1" x14ac:dyDescent="0.25">
      <c r="A48" s="307" t="s">
        <v>32</v>
      </c>
      <c r="B48" s="62" t="s">
        <v>938</v>
      </c>
      <c r="C48" s="167" t="s">
        <v>620</v>
      </c>
      <c r="D48" s="70">
        <v>7</v>
      </c>
      <c r="E48" s="311"/>
      <c r="F48" s="311"/>
      <c r="G48" s="311">
        <f t="shared" si="10"/>
        <v>0</v>
      </c>
      <c r="H48" s="311">
        <f t="shared" si="11"/>
        <v>0</v>
      </c>
      <c r="I48" s="311">
        <f t="shared" si="12"/>
        <v>0</v>
      </c>
      <c r="J48" s="33"/>
      <c r="K48" s="33"/>
      <c r="L48" s="35"/>
      <c r="M48" s="33"/>
      <c r="N48" s="33"/>
      <c r="O48" s="33"/>
    </row>
    <row r="49" spans="1:15" s="13" customFormat="1" x14ac:dyDescent="0.25">
      <c r="A49" s="307" t="s">
        <v>33</v>
      </c>
      <c r="B49" s="62" t="s">
        <v>939</v>
      </c>
      <c r="C49" s="167" t="s">
        <v>620</v>
      </c>
      <c r="D49" s="70">
        <v>1</v>
      </c>
      <c r="E49" s="311"/>
      <c r="F49" s="311"/>
      <c r="G49" s="311">
        <f t="shared" si="10"/>
        <v>0</v>
      </c>
      <c r="H49" s="311">
        <f t="shared" si="11"/>
        <v>0</v>
      </c>
      <c r="I49" s="311">
        <f t="shared" si="12"/>
        <v>0</v>
      </c>
      <c r="J49" s="33"/>
      <c r="K49" s="33"/>
      <c r="L49" s="35"/>
      <c r="M49" s="33"/>
      <c r="N49" s="33"/>
      <c r="O49" s="33"/>
    </row>
    <row r="50" spans="1:15" s="13" customFormat="1" x14ac:dyDescent="0.25">
      <c r="A50" s="307" t="s">
        <v>34</v>
      </c>
      <c r="B50" s="62" t="s">
        <v>940</v>
      </c>
      <c r="C50" s="167" t="s">
        <v>620</v>
      </c>
      <c r="D50" s="70">
        <v>4</v>
      </c>
      <c r="E50" s="311"/>
      <c r="F50" s="311"/>
      <c r="G50" s="311">
        <f t="shared" si="10"/>
        <v>0</v>
      </c>
      <c r="H50" s="311">
        <f t="shared" si="11"/>
        <v>0</v>
      </c>
      <c r="I50" s="311">
        <f t="shared" si="12"/>
        <v>0</v>
      </c>
      <c r="J50" s="33"/>
      <c r="K50" s="33"/>
      <c r="L50" s="35"/>
      <c r="M50" s="33"/>
      <c r="N50" s="33"/>
      <c r="O50" s="33"/>
    </row>
    <row r="51" spans="1:15" s="13" customFormat="1" x14ac:dyDescent="0.25">
      <c r="A51" s="307" t="s">
        <v>36</v>
      </c>
      <c r="B51" s="62" t="s">
        <v>941</v>
      </c>
      <c r="C51" s="167" t="s">
        <v>620</v>
      </c>
      <c r="D51" s="70">
        <v>4</v>
      </c>
      <c r="E51" s="311"/>
      <c r="F51" s="311"/>
      <c r="G51" s="311">
        <f t="shared" si="10"/>
        <v>0</v>
      </c>
      <c r="H51" s="311">
        <f t="shared" si="11"/>
        <v>0</v>
      </c>
      <c r="I51" s="311">
        <f t="shared" si="12"/>
        <v>0</v>
      </c>
      <c r="J51" s="33"/>
      <c r="K51" s="33"/>
      <c r="L51" s="35"/>
      <c r="M51" s="33"/>
      <c r="N51" s="33"/>
      <c r="O51" s="33"/>
    </row>
    <row r="52" spans="1:15" s="13" customFormat="1" x14ac:dyDescent="0.25">
      <c r="A52" s="307" t="s">
        <v>38</v>
      </c>
      <c r="B52" s="62" t="s">
        <v>942</v>
      </c>
      <c r="C52" s="167" t="s">
        <v>620</v>
      </c>
      <c r="D52" s="70">
        <v>5</v>
      </c>
      <c r="E52" s="311"/>
      <c r="F52" s="311"/>
      <c r="G52" s="311">
        <f t="shared" si="10"/>
        <v>0</v>
      </c>
      <c r="H52" s="311">
        <f t="shared" si="11"/>
        <v>0</v>
      </c>
      <c r="I52" s="311">
        <f t="shared" si="12"/>
        <v>0</v>
      </c>
      <c r="J52" s="33"/>
      <c r="K52" s="33"/>
      <c r="L52" s="35"/>
      <c r="M52" s="33"/>
      <c r="N52" s="33"/>
      <c r="O52" s="33"/>
    </row>
    <row r="53" spans="1:15" s="13" customFormat="1" x14ac:dyDescent="0.25">
      <c r="A53" s="307" t="s">
        <v>40</v>
      </c>
      <c r="B53" s="62" t="s">
        <v>943</v>
      </c>
      <c r="C53" s="167" t="s">
        <v>620</v>
      </c>
      <c r="D53" s="70">
        <v>3</v>
      </c>
      <c r="E53" s="311"/>
      <c r="F53" s="311"/>
      <c r="G53" s="311">
        <f t="shared" si="10"/>
        <v>0</v>
      </c>
      <c r="H53" s="311">
        <f t="shared" si="11"/>
        <v>0</v>
      </c>
      <c r="I53" s="311">
        <f t="shared" si="12"/>
        <v>0</v>
      </c>
      <c r="J53" s="33"/>
      <c r="K53" s="33"/>
      <c r="L53" s="35"/>
      <c r="M53" s="33"/>
      <c r="N53" s="33"/>
      <c r="O53" s="33"/>
    </row>
    <row r="54" spans="1:15" s="13" customFormat="1" x14ac:dyDescent="0.25">
      <c r="A54" s="307" t="s">
        <v>42</v>
      </c>
      <c r="B54" s="62" t="s">
        <v>944</v>
      </c>
      <c r="C54" s="167" t="s">
        <v>620</v>
      </c>
      <c r="D54" s="70">
        <v>16</v>
      </c>
      <c r="E54" s="311"/>
      <c r="F54" s="311"/>
      <c r="G54" s="311">
        <f t="shared" si="10"/>
        <v>0</v>
      </c>
      <c r="H54" s="311">
        <f t="shared" si="11"/>
        <v>0</v>
      </c>
      <c r="I54" s="311">
        <f t="shared" si="12"/>
        <v>0</v>
      </c>
      <c r="J54" s="33"/>
      <c r="K54" s="33"/>
      <c r="L54" s="35"/>
      <c r="M54" s="33"/>
      <c r="N54" s="33"/>
      <c r="O54" s="33"/>
    </row>
    <row r="55" spans="1:15" s="13" customFormat="1" x14ac:dyDescent="0.25">
      <c r="A55" s="307" t="s">
        <v>45</v>
      </c>
      <c r="B55" s="62" t="s">
        <v>945</v>
      </c>
      <c r="C55" s="167" t="s">
        <v>620</v>
      </c>
      <c r="D55" s="70">
        <v>8</v>
      </c>
      <c r="E55" s="311"/>
      <c r="F55" s="311"/>
      <c r="G55" s="311">
        <f t="shared" si="10"/>
        <v>0</v>
      </c>
      <c r="H55" s="311">
        <f t="shared" si="11"/>
        <v>0</v>
      </c>
      <c r="I55" s="311">
        <f t="shared" si="12"/>
        <v>0</v>
      </c>
      <c r="J55" s="33"/>
      <c r="K55" s="33"/>
      <c r="L55" s="35"/>
      <c r="M55" s="33"/>
      <c r="N55" s="33"/>
      <c r="O55" s="33"/>
    </row>
    <row r="56" spans="1:15" s="13" customFormat="1" x14ac:dyDescent="0.25">
      <c r="A56" s="307" t="s">
        <v>46</v>
      </c>
      <c r="B56" s="62" t="s">
        <v>946</v>
      </c>
      <c r="C56" s="167" t="s">
        <v>620</v>
      </c>
      <c r="D56" s="70">
        <v>1</v>
      </c>
      <c r="E56" s="311"/>
      <c r="F56" s="311"/>
      <c r="G56" s="311">
        <f t="shared" si="10"/>
        <v>0</v>
      </c>
      <c r="H56" s="311">
        <f t="shared" si="11"/>
        <v>0</v>
      </c>
      <c r="I56" s="311">
        <f t="shared" si="12"/>
        <v>0</v>
      </c>
      <c r="J56" s="33"/>
      <c r="K56" s="33"/>
      <c r="L56" s="35"/>
      <c r="M56" s="33"/>
      <c r="N56" s="33"/>
      <c r="O56" s="33"/>
    </row>
    <row r="57" spans="1:15" s="13" customFormat="1" x14ac:dyDescent="0.25">
      <c r="A57" s="307" t="s">
        <v>48</v>
      </c>
      <c r="B57" s="62" t="s">
        <v>947</v>
      </c>
      <c r="C57" s="167" t="s">
        <v>620</v>
      </c>
      <c r="D57" s="70">
        <v>14</v>
      </c>
      <c r="E57" s="311"/>
      <c r="F57" s="311"/>
      <c r="G57" s="311">
        <f t="shared" si="10"/>
        <v>0</v>
      </c>
      <c r="H57" s="311">
        <f t="shared" si="11"/>
        <v>0</v>
      </c>
      <c r="I57" s="311">
        <f t="shared" si="12"/>
        <v>0</v>
      </c>
      <c r="J57" s="33"/>
      <c r="K57" s="33"/>
      <c r="L57" s="35"/>
      <c r="M57" s="33"/>
      <c r="N57" s="33"/>
      <c r="O57" s="33"/>
    </row>
    <row r="58" spans="1:15" s="13" customFormat="1" x14ac:dyDescent="0.25">
      <c r="A58" s="307" t="s">
        <v>111</v>
      </c>
      <c r="B58" s="62" t="s">
        <v>948</v>
      </c>
      <c r="C58" s="167" t="s">
        <v>620</v>
      </c>
      <c r="D58" s="70">
        <v>1</v>
      </c>
      <c r="E58" s="311"/>
      <c r="F58" s="311"/>
      <c r="G58" s="311">
        <f t="shared" si="10"/>
        <v>0</v>
      </c>
      <c r="H58" s="311">
        <f t="shared" si="11"/>
        <v>0</v>
      </c>
      <c r="I58" s="311">
        <f t="shared" si="12"/>
        <v>0</v>
      </c>
      <c r="J58" s="33"/>
      <c r="K58" s="33"/>
      <c r="L58" s="35"/>
      <c r="M58" s="33"/>
      <c r="N58" s="33"/>
      <c r="O58" s="33"/>
    </row>
    <row r="59" spans="1:15" s="13" customFormat="1" x14ac:dyDescent="0.25">
      <c r="A59" s="307" t="s">
        <v>113</v>
      </c>
      <c r="B59" s="62" t="s">
        <v>949</v>
      </c>
      <c r="C59" s="167" t="s">
        <v>620</v>
      </c>
      <c r="D59" s="70">
        <v>2</v>
      </c>
      <c r="E59" s="311"/>
      <c r="F59" s="311"/>
      <c r="G59" s="311">
        <f t="shared" si="10"/>
        <v>0</v>
      </c>
      <c r="H59" s="311">
        <f t="shared" si="11"/>
        <v>0</v>
      </c>
      <c r="I59" s="311">
        <f t="shared" si="12"/>
        <v>0</v>
      </c>
      <c r="J59" s="33"/>
      <c r="K59" s="33"/>
      <c r="L59" s="35"/>
      <c r="M59" s="33"/>
      <c r="N59" s="33"/>
      <c r="O59" s="33"/>
    </row>
    <row r="60" spans="1:15" s="13" customFormat="1" x14ac:dyDescent="0.25">
      <c r="A60" s="63" t="s">
        <v>116</v>
      </c>
      <c r="B60" s="62" t="s">
        <v>605</v>
      </c>
      <c r="C60" s="167" t="s">
        <v>620</v>
      </c>
      <c r="D60" s="70">
        <v>86</v>
      </c>
      <c r="E60" s="311"/>
      <c r="F60" s="311"/>
      <c r="G60" s="311"/>
      <c r="H60" s="311">
        <f>D60*F60</f>
        <v>0</v>
      </c>
      <c r="I60" s="311">
        <f>G60+H60</f>
        <v>0</v>
      </c>
      <c r="J60" s="33"/>
      <c r="K60" s="33"/>
      <c r="L60" s="33"/>
      <c r="M60" s="33"/>
      <c r="N60" s="33"/>
      <c r="O60" s="33"/>
    </row>
    <row r="61" spans="1:15" s="13" customFormat="1" ht="26.4" x14ac:dyDescent="0.25">
      <c r="A61" s="65" t="s">
        <v>510</v>
      </c>
      <c r="B61" s="66" t="s">
        <v>606</v>
      </c>
      <c r="C61" s="67" t="s">
        <v>620</v>
      </c>
      <c r="D61" s="303">
        <v>1</v>
      </c>
      <c r="E61" s="312"/>
      <c r="F61" s="312"/>
      <c r="G61" s="312">
        <f t="shared" ref="G61:G62" si="13">D61*E61</f>
        <v>0</v>
      </c>
      <c r="H61" s="312"/>
      <c r="I61" s="312">
        <f t="shared" ref="I61:I62" si="14">G61+H61</f>
        <v>0</v>
      </c>
      <c r="J61" s="33"/>
      <c r="K61" s="33"/>
      <c r="L61" s="35"/>
      <c r="M61" s="33"/>
      <c r="N61" s="33"/>
      <c r="O61" s="33"/>
    </row>
    <row r="62" spans="1:15" s="13" customFormat="1" ht="26.4" x14ac:dyDescent="0.25">
      <c r="A62" s="65" t="s">
        <v>511</v>
      </c>
      <c r="B62" s="66" t="s">
        <v>607</v>
      </c>
      <c r="C62" s="67" t="s">
        <v>620</v>
      </c>
      <c r="D62" s="303">
        <v>85</v>
      </c>
      <c r="E62" s="312"/>
      <c r="F62" s="312"/>
      <c r="G62" s="312">
        <f t="shared" si="13"/>
        <v>0</v>
      </c>
      <c r="H62" s="312"/>
      <c r="I62" s="312">
        <f t="shared" si="14"/>
        <v>0</v>
      </c>
      <c r="J62" s="33"/>
      <c r="K62" s="33"/>
      <c r="L62" s="35"/>
      <c r="M62" s="33"/>
      <c r="N62" s="33"/>
      <c r="O62" s="33"/>
    </row>
    <row r="63" spans="1:15" s="13" customFormat="1" x14ac:dyDescent="0.25">
      <c r="A63" s="63" t="s">
        <v>117</v>
      </c>
      <c r="B63" s="62" t="s">
        <v>605</v>
      </c>
      <c r="C63" s="120" t="s">
        <v>620</v>
      </c>
      <c r="D63" s="70">
        <v>248</v>
      </c>
      <c r="E63" s="311"/>
      <c r="F63" s="311"/>
      <c r="G63" s="311"/>
      <c r="H63" s="311"/>
      <c r="I63" s="311"/>
      <c r="J63" s="33"/>
      <c r="K63" s="33"/>
      <c r="L63" s="33"/>
      <c r="M63" s="33"/>
      <c r="N63" s="33"/>
      <c r="O63" s="33"/>
    </row>
    <row r="64" spans="1:15" s="13" customFormat="1" x14ac:dyDescent="0.25">
      <c r="A64" s="65" t="s">
        <v>412</v>
      </c>
      <c r="B64" s="66" t="s">
        <v>608</v>
      </c>
      <c r="C64" s="67" t="s">
        <v>620</v>
      </c>
      <c r="D64" s="303">
        <v>247</v>
      </c>
      <c r="E64" s="312"/>
      <c r="F64" s="312"/>
      <c r="G64" s="312">
        <f t="shared" ref="G64:G65" si="15">D64*E64</f>
        <v>0</v>
      </c>
      <c r="H64" s="312"/>
      <c r="I64" s="312">
        <f t="shared" ref="I64:I65" si="16">G64+H64</f>
        <v>0</v>
      </c>
      <c r="J64" s="33"/>
      <c r="K64" s="33"/>
      <c r="L64" s="35"/>
      <c r="M64" s="33"/>
      <c r="N64" s="33"/>
      <c r="O64" s="33"/>
    </row>
    <row r="65" spans="1:15" s="13" customFormat="1" x14ac:dyDescent="0.25">
      <c r="A65" s="65" t="s">
        <v>413</v>
      </c>
      <c r="B65" s="66" t="s">
        <v>609</v>
      </c>
      <c r="C65" s="67" t="s">
        <v>620</v>
      </c>
      <c r="D65" s="303">
        <v>1</v>
      </c>
      <c r="E65" s="312"/>
      <c r="F65" s="312"/>
      <c r="G65" s="312">
        <f t="shared" si="15"/>
        <v>0</v>
      </c>
      <c r="H65" s="312"/>
      <c r="I65" s="312">
        <f t="shared" si="16"/>
        <v>0</v>
      </c>
      <c r="J65" s="33"/>
      <c r="K65" s="33"/>
      <c r="L65" s="35"/>
      <c r="M65" s="33"/>
      <c r="N65" s="33"/>
      <c r="O65" s="33"/>
    </row>
    <row r="66" spans="1:15" s="13" customFormat="1" ht="52.8" x14ac:dyDescent="0.25">
      <c r="A66" s="63" t="s">
        <v>118</v>
      </c>
      <c r="B66" s="62" t="s">
        <v>610</v>
      </c>
      <c r="C66" s="120" t="s">
        <v>869</v>
      </c>
      <c r="D66" s="70">
        <v>385.92</v>
      </c>
      <c r="E66" s="311"/>
      <c r="F66" s="311"/>
      <c r="G66" s="311"/>
      <c r="H66" s="311">
        <f>D66*F66</f>
        <v>0</v>
      </c>
      <c r="I66" s="311">
        <f>G66+H66</f>
        <v>0</v>
      </c>
      <c r="J66" s="33"/>
      <c r="K66" s="33"/>
      <c r="L66" s="33"/>
      <c r="M66" s="33"/>
      <c r="N66" s="33"/>
      <c r="O66" s="33"/>
    </row>
    <row r="67" spans="1:15" s="13" customFormat="1" ht="52.8" x14ac:dyDescent="0.25">
      <c r="A67" s="65" t="s">
        <v>563</v>
      </c>
      <c r="B67" s="66" t="s">
        <v>611</v>
      </c>
      <c r="C67" s="67" t="s">
        <v>869</v>
      </c>
      <c r="D67" s="68">
        <v>385.92</v>
      </c>
      <c r="E67" s="312"/>
      <c r="F67" s="312"/>
      <c r="G67" s="312">
        <f t="shared" ref="G67" si="17">D67*E67</f>
        <v>0</v>
      </c>
      <c r="H67" s="312"/>
      <c r="I67" s="312">
        <f t="shared" ref="I67" si="18">G67+H67</f>
        <v>0</v>
      </c>
      <c r="J67" s="33"/>
      <c r="K67" s="33"/>
      <c r="L67" s="35"/>
      <c r="M67" s="33"/>
      <c r="N67" s="33"/>
      <c r="O67" s="33"/>
    </row>
    <row r="68" spans="1:15" s="13" customFormat="1" ht="52.8" x14ac:dyDescent="0.25">
      <c r="A68" s="63" t="s">
        <v>119</v>
      </c>
      <c r="B68" s="62" t="s">
        <v>612</v>
      </c>
      <c r="C68" s="120" t="s">
        <v>869</v>
      </c>
      <c r="D68" s="70">
        <v>449.70400000000001</v>
      </c>
      <c r="E68" s="311"/>
      <c r="F68" s="311"/>
      <c r="G68" s="311"/>
      <c r="H68" s="311">
        <f>D68*F68</f>
        <v>0</v>
      </c>
      <c r="I68" s="311">
        <f>G68+H68</f>
        <v>0</v>
      </c>
      <c r="J68" s="33"/>
      <c r="K68" s="33"/>
      <c r="L68" s="33"/>
      <c r="M68" s="33"/>
      <c r="N68" s="33"/>
      <c r="O68" s="33"/>
    </row>
    <row r="69" spans="1:15" s="13" customFormat="1" ht="52.8" x14ac:dyDescent="0.25">
      <c r="A69" s="65" t="s">
        <v>415</v>
      </c>
      <c r="B69" s="66" t="s">
        <v>611</v>
      </c>
      <c r="C69" s="67" t="s">
        <v>869</v>
      </c>
      <c r="D69" s="68">
        <v>449.70400000000001</v>
      </c>
      <c r="E69" s="312"/>
      <c r="F69" s="312"/>
      <c r="G69" s="312">
        <f t="shared" ref="G69" si="19">D69*E69</f>
        <v>0</v>
      </c>
      <c r="H69" s="312"/>
      <c r="I69" s="312">
        <f t="shared" ref="I69" si="20">G69+H69</f>
        <v>0</v>
      </c>
      <c r="J69" s="33"/>
      <c r="K69" s="33"/>
      <c r="L69" s="35"/>
      <c r="M69" s="33"/>
      <c r="N69" s="33"/>
      <c r="O69" s="33"/>
    </row>
    <row r="70" spans="1:15" s="13" customFormat="1" ht="52.8" x14ac:dyDescent="0.25">
      <c r="A70" s="63" t="s">
        <v>121</v>
      </c>
      <c r="B70" s="62" t="s">
        <v>613</v>
      </c>
      <c r="C70" s="120" t="s">
        <v>869</v>
      </c>
      <c r="D70" s="70">
        <v>530.10400000000004</v>
      </c>
      <c r="E70" s="311"/>
      <c r="F70" s="311"/>
      <c r="G70" s="311"/>
      <c r="H70" s="311">
        <f>D70*F70</f>
        <v>0</v>
      </c>
      <c r="I70" s="311">
        <f>G70+H70</f>
        <v>0</v>
      </c>
      <c r="J70" s="33"/>
      <c r="K70" s="33"/>
      <c r="L70" s="33"/>
      <c r="M70" s="33"/>
      <c r="N70" s="33"/>
      <c r="O70" s="33"/>
    </row>
    <row r="71" spans="1:15" s="13" customFormat="1" ht="52.8" x14ac:dyDescent="0.25">
      <c r="A71" s="65" t="s">
        <v>677</v>
      </c>
      <c r="B71" s="66" t="s">
        <v>614</v>
      </c>
      <c r="C71" s="67" t="s">
        <v>869</v>
      </c>
      <c r="D71" s="68">
        <v>530.10400000000004</v>
      </c>
      <c r="E71" s="312"/>
      <c r="F71" s="312"/>
      <c r="G71" s="312">
        <f t="shared" ref="G71" si="21">D71*E71</f>
        <v>0</v>
      </c>
      <c r="H71" s="312"/>
      <c r="I71" s="312">
        <f t="shared" ref="I71" si="22">G71+H71</f>
        <v>0</v>
      </c>
      <c r="J71" s="33"/>
      <c r="K71" s="33"/>
      <c r="L71" s="35"/>
      <c r="M71" s="33"/>
      <c r="N71" s="33"/>
      <c r="O71" s="33"/>
    </row>
    <row r="72" spans="1:15" s="13" customFormat="1" ht="52.8" x14ac:dyDescent="0.25">
      <c r="A72" s="63" t="s">
        <v>122</v>
      </c>
      <c r="B72" s="62" t="s">
        <v>615</v>
      </c>
      <c r="C72" s="120" t="s">
        <v>869</v>
      </c>
      <c r="D72" s="70">
        <v>440.25700000000001</v>
      </c>
      <c r="E72" s="311"/>
      <c r="F72" s="311"/>
      <c r="G72" s="311"/>
      <c r="H72" s="311">
        <f>D72*F72</f>
        <v>0</v>
      </c>
      <c r="I72" s="311">
        <f>G72+H72</f>
        <v>0</v>
      </c>
      <c r="J72" s="33"/>
      <c r="K72" s="33"/>
      <c r="L72" s="33"/>
      <c r="M72" s="33"/>
      <c r="N72" s="33"/>
      <c r="O72" s="33"/>
    </row>
    <row r="73" spans="1:15" s="13" customFormat="1" ht="52.8" x14ac:dyDescent="0.25">
      <c r="A73" s="65" t="s">
        <v>418</v>
      </c>
      <c r="B73" s="66" t="s">
        <v>614</v>
      </c>
      <c r="C73" s="67" t="s">
        <v>869</v>
      </c>
      <c r="D73" s="68">
        <v>440.25700000000001</v>
      </c>
      <c r="E73" s="312"/>
      <c r="F73" s="312"/>
      <c r="G73" s="312">
        <f t="shared" ref="G73" si="23">D73*E73</f>
        <v>0</v>
      </c>
      <c r="H73" s="312"/>
      <c r="I73" s="312">
        <f t="shared" ref="I73" si="24">G73+H73</f>
        <v>0</v>
      </c>
      <c r="J73" s="33"/>
      <c r="K73" s="33"/>
      <c r="L73" s="35"/>
      <c r="M73" s="33"/>
      <c r="N73" s="33"/>
      <c r="O73" s="33"/>
    </row>
    <row r="74" spans="1:15" s="13" customFormat="1" ht="52.8" x14ac:dyDescent="0.25">
      <c r="A74" s="63" t="s">
        <v>123</v>
      </c>
      <c r="B74" s="62" t="s">
        <v>616</v>
      </c>
      <c r="C74" s="120" t="s">
        <v>869</v>
      </c>
      <c r="D74" s="70">
        <v>157.584</v>
      </c>
      <c r="E74" s="311"/>
      <c r="F74" s="311"/>
      <c r="G74" s="311"/>
      <c r="H74" s="311">
        <f>D74*F74</f>
        <v>0</v>
      </c>
      <c r="I74" s="311">
        <f>G74+H74</f>
        <v>0</v>
      </c>
      <c r="J74" s="33"/>
      <c r="K74" s="33"/>
      <c r="L74" s="33"/>
      <c r="M74" s="33"/>
      <c r="N74" s="33"/>
      <c r="O74" s="33"/>
    </row>
    <row r="75" spans="1:15" s="13" customFormat="1" ht="52.8" x14ac:dyDescent="0.25">
      <c r="A75" s="65" t="s">
        <v>950</v>
      </c>
      <c r="B75" s="66" t="s">
        <v>614</v>
      </c>
      <c r="C75" s="67" t="s">
        <v>869</v>
      </c>
      <c r="D75" s="68">
        <v>157.584</v>
      </c>
      <c r="E75" s="312"/>
      <c r="F75" s="312"/>
      <c r="G75" s="312">
        <f t="shared" ref="G75" si="25">D75*E75</f>
        <v>0</v>
      </c>
      <c r="H75" s="312"/>
      <c r="I75" s="312">
        <f t="shared" ref="I75" si="26">G75+H75</f>
        <v>0</v>
      </c>
      <c r="J75" s="33"/>
      <c r="K75" s="33"/>
      <c r="L75" s="35"/>
      <c r="M75" s="33"/>
      <c r="N75" s="33"/>
      <c r="O75" s="33"/>
    </row>
    <row r="76" spans="1:15" s="13" customFormat="1" x14ac:dyDescent="0.25">
      <c r="A76" s="63" t="s">
        <v>131</v>
      </c>
      <c r="B76" s="62" t="s">
        <v>617</v>
      </c>
      <c r="C76" s="120" t="s">
        <v>884</v>
      </c>
      <c r="D76" s="70">
        <f>2.93*0.67</f>
        <v>1.9631000000000001</v>
      </c>
      <c r="E76" s="311"/>
      <c r="F76" s="311"/>
      <c r="G76" s="311">
        <f t="shared" ref="G76:G83" si="27">D76*E76</f>
        <v>0</v>
      </c>
      <c r="H76" s="311"/>
      <c r="I76" s="312">
        <f t="shared" ref="I76:I83" si="28">G76+H76</f>
        <v>0</v>
      </c>
      <c r="J76" s="33"/>
      <c r="K76" s="33"/>
      <c r="L76" s="35"/>
      <c r="M76" s="33"/>
      <c r="N76" s="33"/>
      <c r="O76" s="33"/>
    </row>
    <row r="77" spans="1:15" s="13" customFormat="1" x14ac:dyDescent="0.25">
      <c r="A77" s="63" t="s">
        <v>134</v>
      </c>
      <c r="B77" s="62" t="s">
        <v>619</v>
      </c>
      <c r="C77" s="120" t="s">
        <v>620</v>
      </c>
      <c r="D77" s="70">
        <v>10000</v>
      </c>
      <c r="E77" s="311"/>
      <c r="F77" s="311"/>
      <c r="G77" s="311">
        <f t="shared" si="27"/>
        <v>0</v>
      </c>
      <c r="H77" s="311"/>
      <c r="I77" s="312">
        <f t="shared" si="28"/>
        <v>0</v>
      </c>
      <c r="J77" s="33"/>
      <c r="K77" s="33"/>
      <c r="L77" s="35"/>
      <c r="M77" s="33"/>
      <c r="N77" s="33"/>
      <c r="O77" s="33"/>
    </row>
    <row r="78" spans="1:15" s="13" customFormat="1" x14ac:dyDescent="0.25">
      <c r="A78" s="63" t="s">
        <v>138</v>
      </c>
      <c r="B78" s="62" t="s">
        <v>621</v>
      </c>
      <c r="C78" s="120" t="s">
        <v>622</v>
      </c>
      <c r="D78" s="70">
        <v>2400</v>
      </c>
      <c r="E78" s="311"/>
      <c r="F78" s="311"/>
      <c r="G78" s="311">
        <f t="shared" si="27"/>
        <v>0</v>
      </c>
      <c r="H78" s="311"/>
      <c r="I78" s="312">
        <f t="shared" si="28"/>
        <v>0</v>
      </c>
      <c r="J78" s="33"/>
      <c r="K78" s="33"/>
      <c r="L78" s="35"/>
      <c r="M78" s="33"/>
      <c r="N78" s="33"/>
      <c r="O78" s="33"/>
    </row>
    <row r="79" spans="1:15" s="13" customFormat="1" x14ac:dyDescent="0.25">
      <c r="A79" s="63" t="s">
        <v>139</v>
      </c>
      <c r="B79" s="62" t="s">
        <v>623</v>
      </c>
      <c r="C79" s="120" t="s">
        <v>622</v>
      </c>
      <c r="D79" s="70">
        <v>500</v>
      </c>
      <c r="E79" s="311"/>
      <c r="F79" s="311"/>
      <c r="G79" s="311">
        <f t="shared" si="27"/>
        <v>0</v>
      </c>
      <c r="H79" s="311"/>
      <c r="I79" s="312">
        <f t="shared" si="28"/>
        <v>0</v>
      </c>
      <c r="J79" s="33"/>
      <c r="K79" s="33"/>
      <c r="L79" s="35"/>
      <c r="M79" s="33"/>
      <c r="N79" s="33"/>
      <c r="O79" s="33"/>
    </row>
    <row r="80" spans="1:15" s="13" customFormat="1" x14ac:dyDescent="0.25">
      <c r="A80" s="63" t="s">
        <v>142</v>
      </c>
      <c r="B80" s="62" t="s">
        <v>624</v>
      </c>
      <c r="C80" s="120" t="s">
        <v>622</v>
      </c>
      <c r="D80" s="70">
        <v>750</v>
      </c>
      <c r="E80" s="311"/>
      <c r="F80" s="311"/>
      <c r="G80" s="311">
        <f t="shared" si="27"/>
        <v>0</v>
      </c>
      <c r="H80" s="311"/>
      <c r="I80" s="312">
        <f t="shared" si="28"/>
        <v>0</v>
      </c>
      <c r="J80" s="33"/>
      <c r="K80" s="33"/>
      <c r="L80" s="35"/>
      <c r="M80" s="33"/>
      <c r="N80" s="33"/>
      <c r="O80" s="33"/>
    </row>
    <row r="81" spans="1:15" s="13" customFormat="1" x14ac:dyDescent="0.25">
      <c r="A81" s="63" t="s">
        <v>144</v>
      </c>
      <c r="B81" s="62" t="s">
        <v>625</v>
      </c>
      <c r="C81" s="120" t="s">
        <v>620</v>
      </c>
      <c r="D81" s="70">
        <v>2500</v>
      </c>
      <c r="E81" s="311"/>
      <c r="F81" s="311"/>
      <c r="G81" s="311">
        <f t="shared" si="27"/>
        <v>0</v>
      </c>
      <c r="H81" s="311"/>
      <c r="I81" s="312">
        <f t="shared" si="28"/>
        <v>0</v>
      </c>
      <c r="J81" s="33"/>
      <c r="K81" s="33"/>
      <c r="L81" s="35"/>
      <c r="M81" s="33"/>
      <c r="N81" s="33"/>
      <c r="O81" s="33"/>
    </row>
    <row r="82" spans="1:15" s="13" customFormat="1" x14ac:dyDescent="0.25">
      <c r="A82" s="63" t="s">
        <v>146</v>
      </c>
      <c r="B82" s="62" t="s">
        <v>626</v>
      </c>
      <c r="C82" s="120" t="s">
        <v>620</v>
      </c>
      <c r="D82" s="70">
        <v>300</v>
      </c>
      <c r="E82" s="311"/>
      <c r="F82" s="311"/>
      <c r="G82" s="311">
        <f t="shared" si="27"/>
        <v>0</v>
      </c>
      <c r="H82" s="311"/>
      <c r="I82" s="312">
        <f t="shared" si="28"/>
        <v>0</v>
      </c>
      <c r="J82" s="33"/>
      <c r="K82" s="33"/>
      <c r="L82" s="35"/>
      <c r="M82" s="33"/>
      <c r="N82" s="33"/>
      <c r="O82" s="33"/>
    </row>
    <row r="83" spans="1:15" s="13" customFormat="1" x14ac:dyDescent="0.25">
      <c r="A83" s="63" t="s">
        <v>151</v>
      </c>
      <c r="B83" s="62" t="s">
        <v>627</v>
      </c>
      <c r="C83" s="120" t="s">
        <v>618</v>
      </c>
      <c r="D83" s="71">
        <v>125</v>
      </c>
      <c r="E83" s="325"/>
      <c r="F83" s="325"/>
      <c r="G83" s="325">
        <f t="shared" si="27"/>
        <v>0</v>
      </c>
      <c r="H83" s="311"/>
      <c r="I83" s="312">
        <f t="shared" si="28"/>
        <v>0</v>
      </c>
      <c r="J83" s="33"/>
      <c r="K83" s="33"/>
      <c r="L83" s="35"/>
      <c r="M83" s="33"/>
      <c r="N83" s="33"/>
      <c r="O83" s="33"/>
    </row>
    <row r="84" spans="1:15" s="13" customFormat="1" x14ac:dyDescent="0.25">
      <c r="A84" s="216"/>
      <c r="B84" s="217" t="s">
        <v>866</v>
      </c>
      <c r="C84" s="199"/>
      <c r="D84" s="199"/>
      <c r="E84" s="247"/>
      <c r="F84" s="247"/>
      <c r="G84" s="247">
        <f t="shared" ref="G84:H84" si="29">SUM(G13:G83)</f>
        <v>0</v>
      </c>
      <c r="H84" s="247">
        <f t="shared" si="29"/>
        <v>0</v>
      </c>
      <c r="I84" s="247">
        <f>SUM(I13:I83)</f>
        <v>0</v>
      </c>
      <c r="J84" s="326"/>
      <c r="K84" s="326"/>
      <c r="L84" s="326"/>
      <c r="M84" s="326"/>
      <c r="N84" s="326"/>
      <c r="O84" s="327"/>
    </row>
    <row r="85" spans="1:15" s="13" customFormat="1" x14ac:dyDescent="0.25">
      <c r="H85" s="33"/>
      <c r="I85" s="33"/>
      <c r="J85" s="33"/>
      <c r="K85" s="33"/>
      <c r="L85" s="33"/>
      <c r="M85" s="33"/>
      <c r="N85" s="33"/>
      <c r="O85" s="33"/>
    </row>
    <row r="86" spans="1:15" s="13" customFormat="1" x14ac:dyDescent="0.25">
      <c r="H86" s="33"/>
      <c r="I86" s="33"/>
      <c r="J86" s="33"/>
      <c r="K86" s="33"/>
      <c r="L86" s="33"/>
      <c r="M86" s="33"/>
      <c r="N86" s="33"/>
      <c r="O86" s="33"/>
    </row>
    <row r="87" spans="1:15" s="13" customFormat="1" x14ac:dyDescent="0.25">
      <c r="B87" s="593" t="s">
        <v>1146</v>
      </c>
      <c r="C87" s="18"/>
      <c r="H87" s="33"/>
      <c r="I87" s="33"/>
      <c r="J87" s="33"/>
      <c r="K87" s="33"/>
      <c r="L87" s="33"/>
      <c r="M87" s="33"/>
      <c r="N87" s="33"/>
      <c r="O87" s="33"/>
    </row>
    <row r="88" spans="1:15" x14ac:dyDescent="0.25">
      <c r="B88" s="595" t="s">
        <v>1150</v>
      </c>
    </row>
  </sheetData>
  <mergeCells count="10">
    <mergeCell ref="A4:I4"/>
    <mergeCell ref="A5:I5"/>
    <mergeCell ref="A7:I7"/>
    <mergeCell ref="A8:I8"/>
    <mergeCell ref="G10:I10"/>
    <mergeCell ref="A10:A11"/>
    <mergeCell ref="B10:B11"/>
    <mergeCell ref="C10:C11"/>
    <mergeCell ref="D10:D11"/>
    <mergeCell ref="E10:F10"/>
  </mergeCells>
  <phoneticPr fontId="27" type="noConversion"/>
  <pageMargins left="0.11811023622047245" right="0.11811023622047245" top="0.74803149606299213" bottom="0.74803149606299213" header="0.31496062992125984" footer="0.31496062992125984"/>
  <pageSetup paperSize="9" scale="47" fitToHeight="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672D4-A486-4F12-9DCC-BE02ABAF2A81}">
  <sheetPr>
    <tabColor theme="9" tint="-0.249977111117893"/>
    <pageSetUpPr fitToPage="1"/>
  </sheetPr>
  <dimension ref="A1:O46"/>
  <sheetViews>
    <sheetView zoomScaleNormal="100" workbookViewId="0">
      <selection activeCell="A4" sqref="A4:I4"/>
    </sheetView>
  </sheetViews>
  <sheetFormatPr defaultColWidth="8.77734375" defaultRowHeight="13.2" x14ac:dyDescent="0.25"/>
  <cols>
    <col min="1" max="1" width="7.109375" style="36" customWidth="1"/>
    <col min="2" max="2" width="41.109375" style="36" customWidth="1"/>
    <col min="3" max="3" width="11.44140625" style="36" customWidth="1"/>
    <col min="4" max="4" width="9.77734375" style="36" customWidth="1"/>
    <col min="5" max="5" width="13" style="36" customWidth="1"/>
    <col min="6" max="6" width="11.44140625" style="36" customWidth="1"/>
    <col min="7" max="7" width="13.44140625" style="36" customWidth="1"/>
    <col min="8" max="8" width="16.6640625" style="36" customWidth="1"/>
    <col min="9" max="9" width="15.44140625" style="37" customWidth="1"/>
    <col min="10" max="11" width="14.109375" style="36" customWidth="1"/>
    <col min="12" max="12" width="15" style="36" customWidth="1"/>
    <col min="13" max="13" width="13" style="36" customWidth="1"/>
    <col min="14" max="15" width="8.77734375" style="36" customWidth="1"/>
    <col min="16" max="257" width="8.77734375" style="36"/>
    <col min="258" max="258" width="7.109375" style="36" customWidth="1"/>
    <col min="259" max="259" width="12.33203125" style="36" customWidth="1"/>
    <col min="260" max="260" width="39" style="36" customWidth="1"/>
    <col min="261" max="262" width="9.77734375" style="36" customWidth="1"/>
    <col min="263" max="263" width="10.33203125" style="36" customWidth="1"/>
    <col min="264" max="265" width="20.77734375" style="36" customWidth="1"/>
    <col min="266" max="267" width="14.109375" style="36" customWidth="1"/>
    <col min="268" max="268" width="15" style="36" bestFit="1" customWidth="1"/>
    <col min="269" max="269" width="13" style="36" bestFit="1" customWidth="1"/>
    <col min="270" max="513" width="8.77734375" style="36"/>
    <col min="514" max="514" width="7.109375" style="36" customWidth="1"/>
    <col min="515" max="515" width="12.33203125" style="36" customWidth="1"/>
    <col min="516" max="516" width="39" style="36" customWidth="1"/>
    <col min="517" max="518" width="9.77734375" style="36" customWidth="1"/>
    <col min="519" max="519" width="10.33203125" style="36" customWidth="1"/>
    <col min="520" max="521" width="20.77734375" style="36" customWidth="1"/>
    <col min="522" max="523" width="14.109375" style="36" customWidth="1"/>
    <col min="524" max="524" width="15" style="36" bestFit="1" customWidth="1"/>
    <col min="525" max="525" width="13" style="36" bestFit="1" customWidth="1"/>
    <col min="526" max="769" width="8.77734375" style="36"/>
    <col min="770" max="770" width="7.109375" style="36" customWidth="1"/>
    <col min="771" max="771" width="12.33203125" style="36" customWidth="1"/>
    <col min="772" max="772" width="39" style="36" customWidth="1"/>
    <col min="773" max="774" width="9.77734375" style="36" customWidth="1"/>
    <col min="775" max="775" width="10.33203125" style="36" customWidth="1"/>
    <col min="776" max="777" width="20.77734375" style="36" customWidth="1"/>
    <col min="778" max="779" width="14.109375" style="36" customWidth="1"/>
    <col min="780" max="780" width="15" style="36" bestFit="1" customWidth="1"/>
    <col min="781" max="781" width="13" style="36" bestFit="1" customWidth="1"/>
    <col min="782" max="1025" width="8.77734375" style="36"/>
    <col min="1026" max="1026" width="7.109375" style="36" customWidth="1"/>
    <col min="1027" max="1027" width="12.33203125" style="36" customWidth="1"/>
    <col min="1028" max="1028" width="39" style="36" customWidth="1"/>
    <col min="1029" max="1030" width="9.77734375" style="36" customWidth="1"/>
    <col min="1031" max="1031" width="10.33203125" style="36" customWidth="1"/>
    <col min="1032" max="1033" width="20.77734375" style="36" customWidth="1"/>
    <col min="1034" max="1035" width="14.109375" style="36" customWidth="1"/>
    <col min="1036" max="1036" width="15" style="36" bestFit="1" customWidth="1"/>
    <col min="1037" max="1037" width="13" style="36" bestFit="1" customWidth="1"/>
    <col min="1038" max="1281" width="8.77734375" style="36"/>
    <col min="1282" max="1282" width="7.109375" style="36" customWidth="1"/>
    <col min="1283" max="1283" width="12.33203125" style="36" customWidth="1"/>
    <col min="1284" max="1284" width="39" style="36" customWidth="1"/>
    <col min="1285" max="1286" width="9.77734375" style="36" customWidth="1"/>
    <col min="1287" max="1287" width="10.33203125" style="36" customWidth="1"/>
    <col min="1288" max="1289" width="20.77734375" style="36" customWidth="1"/>
    <col min="1290" max="1291" width="14.109375" style="36" customWidth="1"/>
    <col min="1292" max="1292" width="15" style="36" bestFit="1" customWidth="1"/>
    <col min="1293" max="1293" width="13" style="36" bestFit="1" customWidth="1"/>
    <col min="1294" max="1537" width="8.77734375" style="36"/>
    <col min="1538" max="1538" width="7.109375" style="36" customWidth="1"/>
    <col min="1539" max="1539" width="12.33203125" style="36" customWidth="1"/>
    <col min="1540" max="1540" width="39" style="36" customWidth="1"/>
    <col min="1541" max="1542" width="9.77734375" style="36" customWidth="1"/>
    <col min="1543" max="1543" width="10.33203125" style="36" customWidth="1"/>
    <col min="1544" max="1545" width="20.77734375" style="36" customWidth="1"/>
    <col min="1546" max="1547" width="14.109375" style="36" customWidth="1"/>
    <col min="1548" max="1548" width="15" style="36" bestFit="1" customWidth="1"/>
    <col min="1549" max="1549" width="13" style="36" bestFit="1" customWidth="1"/>
    <col min="1550" max="1793" width="8.77734375" style="36"/>
    <col min="1794" max="1794" width="7.109375" style="36" customWidth="1"/>
    <col min="1795" max="1795" width="12.33203125" style="36" customWidth="1"/>
    <col min="1796" max="1796" width="39" style="36" customWidth="1"/>
    <col min="1797" max="1798" width="9.77734375" style="36" customWidth="1"/>
    <col min="1799" max="1799" width="10.33203125" style="36" customWidth="1"/>
    <col min="1800" max="1801" width="20.77734375" style="36" customWidth="1"/>
    <col min="1802" max="1803" width="14.109375" style="36" customWidth="1"/>
    <col min="1804" max="1804" width="15" style="36" bestFit="1" customWidth="1"/>
    <col min="1805" max="1805" width="13" style="36" bestFit="1" customWidth="1"/>
    <col min="1806" max="2049" width="8.77734375" style="36"/>
    <col min="2050" max="2050" width="7.109375" style="36" customWidth="1"/>
    <col min="2051" max="2051" width="12.33203125" style="36" customWidth="1"/>
    <col min="2052" max="2052" width="39" style="36" customWidth="1"/>
    <col min="2053" max="2054" width="9.77734375" style="36" customWidth="1"/>
    <col min="2055" max="2055" width="10.33203125" style="36" customWidth="1"/>
    <col min="2056" max="2057" width="20.77734375" style="36" customWidth="1"/>
    <col min="2058" max="2059" width="14.109375" style="36" customWidth="1"/>
    <col min="2060" max="2060" width="15" style="36" bestFit="1" customWidth="1"/>
    <col min="2061" max="2061" width="13" style="36" bestFit="1" customWidth="1"/>
    <col min="2062" max="2305" width="8.77734375" style="36"/>
    <col min="2306" max="2306" width="7.109375" style="36" customWidth="1"/>
    <col min="2307" max="2307" width="12.33203125" style="36" customWidth="1"/>
    <col min="2308" max="2308" width="39" style="36" customWidth="1"/>
    <col min="2309" max="2310" width="9.77734375" style="36" customWidth="1"/>
    <col min="2311" max="2311" width="10.33203125" style="36" customWidth="1"/>
    <col min="2312" max="2313" width="20.77734375" style="36" customWidth="1"/>
    <col min="2314" max="2315" width="14.109375" style="36" customWidth="1"/>
    <col min="2316" max="2316" width="15" style="36" bestFit="1" customWidth="1"/>
    <col min="2317" max="2317" width="13" style="36" bestFit="1" customWidth="1"/>
    <col min="2318" max="2561" width="8.77734375" style="36"/>
    <col min="2562" max="2562" width="7.109375" style="36" customWidth="1"/>
    <col min="2563" max="2563" width="12.33203125" style="36" customWidth="1"/>
    <col min="2564" max="2564" width="39" style="36" customWidth="1"/>
    <col min="2565" max="2566" width="9.77734375" style="36" customWidth="1"/>
    <col min="2567" max="2567" width="10.33203125" style="36" customWidth="1"/>
    <col min="2568" max="2569" width="20.77734375" style="36" customWidth="1"/>
    <col min="2570" max="2571" width="14.109375" style="36" customWidth="1"/>
    <col min="2572" max="2572" width="15" style="36" bestFit="1" customWidth="1"/>
    <col min="2573" max="2573" width="13" style="36" bestFit="1" customWidth="1"/>
    <col min="2574" max="2817" width="8.77734375" style="36"/>
    <col min="2818" max="2818" width="7.109375" style="36" customWidth="1"/>
    <col min="2819" max="2819" width="12.33203125" style="36" customWidth="1"/>
    <col min="2820" max="2820" width="39" style="36" customWidth="1"/>
    <col min="2821" max="2822" width="9.77734375" style="36" customWidth="1"/>
    <col min="2823" max="2823" width="10.33203125" style="36" customWidth="1"/>
    <col min="2824" max="2825" width="20.77734375" style="36" customWidth="1"/>
    <col min="2826" max="2827" width="14.109375" style="36" customWidth="1"/>
    <col min="2828" max="2828" width="15" style="36" bestFit="1" customWidth="1"/>
    <col min="2829" max="2829" width="13" style="36" bestFit="1" customWidth="1"/>
    <col min="2830" max="3073" width="8.77734375" style="36"/>
    <col min="3074" max="3074" width="7.109375" style="36" customWidth="1"/>
    <col min="3075" max="3075" width="12.33203125" style="36" customWidth="1"/>
    <col min="3076" max="3076" width="39" style="36" customWidth="1"/>
    <col min="3077" max="3078" width="9.77734375" style="36" customWidth="1"/>
    <col min="3079" max="3079" width="10.33203125" style="36" customWidth="1"/>
    <col min="3080" max="3081" width="20.77734375" style="36" customWidth="1"/>
    <col min="3082" max="3083" width="14.109375" style="36" customWidth="1"/>
    <col min="3084" max="3084" width="15" style="36" bestFit="1" customWidth="1"/>
    <col min="3085" max="3085" width="13" style="36" bestFit="1" customWidth="1"/>
    <col min="3086" max="3329" width="8.77734375" style="36"/>
    <col min="3330" max="3330" width="7.109375" style="36" customWidth="1"/>
    <col min="3331" max="3331" width="12.33203125" style="36" customWidth="1"/>
    <col min="3332" max="3332" width="39" style="36" customWidth="1"/>
    <col min="3333" max="3334" width="9.77734375" style="36" customWidth="1"/>
    <col min="3335" max="3335" width="10.33203125" style="36" customWidth="1"/>
    <col min="3336" max="3337" width="20.77734375" style="36" customWidth="1"/>
    <col min="3338" max="3339" width="14.109375" style="36" customWidth="1"/>
    <col min="3340" max="3340" width="15" style="36" bestFit="1" customWidth="1"/>
    <col min="3341" max="3341" width="13" style="36" bestFit="1" customWidth="1"/>
    <col min="3342" max="3585" width="8.77734375" style="36"/>
    <col min="3586" max="3586" width="7.109375" style="36" customWidth="1"/>
    <col min="3587" max="3587" width="12.33203125" style="36" customWidth="1"/>
    <col min="3588" max="3588" width="39" style="36" customWidth="1"/>
    <col min="3589" max="3590" width="9.77734375" style="36" customWidth="1"/>
    <col min="3591" max="3591" width="10.33203125" style="36" customWidth="1"/>
    <col min="3592" max="3593" width="20.77734375" style="36" customWidth="1"/>
    <col min="3594" max="3595" width="14.109375" style="36" customWidth="1"/>
    <col min="3596" max="3596" width="15" style="36" bestFit="1" customWidth="1"/>
    <col min="3597" max="3597" width="13" style="36" bestFit="1" customWidth="1"/>
    <col min="3598" max="3841" width="8.77734375" style="36"/>
    <col min="3842" max="3842" width="7.109375" style="36" customWidth="1"/>
    <col min="3843" max="3843" width="12.33203125" style="36" customWidth="1"/>
    <col min="3844" max="3844" width="39" style="36" customWidth="1"/>
    <col min="3845" max="3846" width="9.77734375" style="36" customWidth="1"/>
    <col min="3847" max="3847" width="10.33203125" style="36" customWidth="1"/>
    <col min="3848" max="3849" width="20.77734375" style="36" customWidth="1"/>
    <col min="3850" max="3851" width="14.109375" style="36" customWidth="1"/>
    <col min="3852" max="3852" width="15" style="36" bestFit="1" customWidth="1"/>
    <col min="3853" max="3853" width="13" style="36" bestFit="1" customWidth="1"/>
    <col min="3854" max="4097" width="8.77734375" style="36"/>
    <col min="4098" max="4098" width="7.109375" style="36" customWidth="1"/>
    <col min="4099" max="4099" width="12.33203125" style="36" customWidth="1"/>
    <col min="4100" max="4100" width="39" style="36" customWidth="1"/>
    <col min="4101" max="4102" width="9.77734375" style="36" customWidth="1"/>
    <col min="4103" max="4103" width="10.33203125" style="36" customWidth="1"/>
    <col min="4104" max="4105" width="20.77734375" style="36" customWidth="1"/>
    <col min="4106" max="4107" width="14.109375" style="36" customWidth="1"/>
    <col min="4108" max="4108" width="15" style="36" bestFit="1" customWidth="1"/>
    <col min="4109" max="4109" width="13" style="36" bestFit="1" customWidth="1"/>
    <col min="4110" max="4353" width="8.77734375" style="36"/>
    <col min="4354" max="4354" width="7.109375" style="36" customWidth="1"/>
    <col min="4355" max="4355" width="12.33203125" style="36" customWidth="1"/>
    <col min="4356" max="4356" width="39" style="36" customWidth="1"/>
    <col min="4357" max="4358" width="9.77734375" style="36" customWidth="1"/>
    <col min="4359" max="4359" width="10.33203125" style="36" customWidth="1"/>
    <col min="4360" max="4361" width="20.77734375" style="36" customWidth="1"/>
    <col min="4362" max="4363" width="14.109375" style="36" customWidth="1"/>
    <col min="4364" max="4364" width="15" style="36" bestFit="1" customWidth="1"/>
    <col min="4365" max="4365" width="13" style="36" bestFit="1" customWidth="1"/>
    <col min="4366" max="4609" width="8.77734375" style="36"/>
    <col min="4610" max="4610" width="7.109375" style="36" customWidth="1"/>
    <col min="4611" max="4611" width="12.33203125" style="36" customWidth="1"/>
    <col min="4612" max="4612" width="39" style="36" customWidth="1"/>
    <col min="4613" max="4614" width="9.77734375" style="36" customWidth="1"/>
    <col min="4615" max="4615" width="10.33203125" style="36" customWidth="1"/>
    <col min="4616" max="4617" width="20.77734375" style="36" customWidth="1"/>
    <col min="4618" max="4619" width="14.109375" style="36" customWidth="1"/>
    <col min="4620" max="4620" width="15" style="36" bestFit="1" customWidth="1"/>
    <col min="4621" max="4621" width="13" style="36" bestFit="1" customWidth="1"/>
    <col min="4622" max="4865" width="8.77734375" style="36"/>
    <col min="4866" max="4866" width="7.109375" style="36" customWidth="1"/>
    <col min="4867" max="4867" width="12.33203125" style="36" customWidth="1"/>
    <col min="4868" max="4868" width="39" style="36" customWidth="1"/>
    <col min="4869" max="4870" width="9.77734375" style="36" customWidth="1"/>
    <col min="4871" max="4871" width="10.33203125" style="36" customWidth="1"/>
    <col min="4872" max="4873" width="20.77734375" style="36" customWidth="1"/>
    <col min="4874" max="4875" width="14.109375" style="36" customWidth="1"/>
    <col min="4876" max="4876" width="15" style="36" bestFit="1" customWidth="1"/>
    <col min="4877" max="4877" width="13" style="36" bestFit="1" customWidth="1"/>
    <col min="4878" max="5121" width="8.77734375" style="36"/>
    <col min="5122" max="5122" width="7.109375" style="36" customWidth="1"/>
    <col min="5123" max="5123" width="12.33203125" style="36" customWidth="1"/>
    <col min="5124" max="5124" width="39" style="36" customWidth="1"/>
    <col min="5125" max="5126" width="9.77734375" style="36" customWidth="1"/>
    <col min="5127" max="5127" width="10.33203125" style="36" customWidth="1"/>
    <col min="5128" max="5129" width="20.77734375" style="36" customWidth="1"/>
    <col min="5130" max="5131" width="14.109375" style="36" customWidth="1"/>
    <col min="5132" max="5132" width="15" style="36" bestFit="1" customWidth="1"/>
    <col min="5133" max="5133" width="13" style="36" bestFit="1" customWidth="1"/>
    <col min="5134" max="5377" width="8.77734375" style="36"/>
    <col min="5378" max="5378" width="7.109375" style="36" customWidth="1"/>
    <col min="5379" max="5379" width="12.33203125" style="36" customWidth="1"/>
    <col min="5380" max="5380" width="39" style="36" customWidth="1"/>
    <col min="5381" max="5382" width="9.77734375" style="36" customWidth="1"/>
    <col min="5383" max="5383" width="10.33203125" style="36" customWidth="1"/>
    <col min="5384" max="5385" width="20.77734375" style="36" customWidth="1"/>
    <col min="5386" max="5387" width="14.109375" style="36" customWidth="1"/>
    <col min="5388" max="5388" width="15" style="36" bestFit="1" customWidth="1"/>
    <col min="5389" max="5389" width="13" style="36" bestFit="1" customWidth="1"/>
    <col min="5390" max="5633" width="8.77734375" style="36"/>
    <col min="5634" max="5634" width="7.109375" style="36" customWidth="1"/>
    <col min="5635" max="5635" width="12.33203125" style="36" customWidth="1"/>
    <col min="5636" max="5636" width="39" style="36" customWidth="1"/>
    <col min="5637" max="5638" width="9.77734375" style="36" customWidth="1"/>
    <col min="5639" max="5639" width="10.33203125" style="36" customWidth="1"/>
    <col min="5640" max="5641" width="20.77734375" style="36" customWidth="1"/>
    <col min="5642" max="5643" width="14.109375" style="36" customWidth="1"/>
    <col min="5644" max="5644" width="15" style="36" bestFit="1" customWidth="1"/>
    <col min="5645" max="5645" width="13" style="36" bestFit="1" customWidth="1"/>
    <col min="5646" max="5889" width="8.77734375" style="36"/>
    <col min="5890" max="5890" width="7.109375" style="36" customWidth="1"/>
    <col min="5891" max="5891" width="12.33203125" style="36" customWidth="1"/>
    <col min="5892" max="5892" width="39" style="36" customWidth="1"/>
    <col min="5893" max="5894" width="9.77734375" style="36" customWidth="1"/>
    <col min="5895" max="5895" width="10.33203125" style="36" customWidth="1"/>
    <col min="5896" max="5897" width="20.77734375" style="36" customWidth="1"/>
    <col min="5898" max="5899" width="14.109375" style="36" customWidth="1"/>
    <col min="5900" max="5900" width="15" style="36" bestFit="1" customWidth="1"/>
    <col min="5901" max="5901" width="13" style="36" bestFit="1" customWidth="1"/>
    <col min="5902" max="6145" width="8.77734375" style="36"/>
    <col min="6146" max="6146" width="7.109375" style="36" customWidth="1"/>
    <col min="6147" max="6147" width="12.33203125" style="36" customWidth="1"/>
    <col min="6148" max="6148" width="39" style="36" customWidth="1"/>
    <col min="6149" max="6150" width="9.77734375" style="36" customWidth="1"/>
    <col min="6151" max="6151" width="10.33203125" style="36" customWidth="1"/>
    <col min="6152" max="6153" width="20.77734375" style="36" customWidth="1"/>
    <col min="6154" max="6155" width="14.109375" style="36" customWidth="1"/>
    <col min="6156" max="6156" width="15" style="36" bestFit="1" customWidth="1"/>
    <col min="6157" max="6157" width="13" style="36" bestFit="1" customWidth="1"/>
    <col min="6158" max="6401" width="8.77734375" style="36"/>
    <col min="6402" max="6402" width="7.109375" style="36" customWidth="1"/>
    <col min="6403" max="6403" width="12.33203125" style="36" customWidth="1"/>
    <col min="6404" max="6404" width="39" style="36" customWidth="1"/>
    <col min="6405" max="6406" width="9.77734375" style="36" customWidth="1"/>
    <col min="6407" max="6407" width="10.33203125" style="36" customWidth="1"/>
    <col min="6408" max="6409" width="20.77734375" style="36" customWidth="1"/>
    <col min="6410" max="6411" width="14.109375" style="36" customWidth="1"/>
    <col min="6412" max="6412" width="15" style="36" bestFit="1" customWidth="1"/>
    <col min="6413" max="6413" width="13" style="36" bestFit="1" customWidth="1"/>
    <col min="6414" max="6657" width="8.77734375" style="36"/>
    <col min="6658" max="6658" width="7.109375" style="36" customWidth="1"/>
    <col min="6659" max="6659" width="12.33203125" style="36" customWidth="1"/>
    <col min="6660" max="6660" width="39" style="36" customWidth="1"/>
    <col min="6661" max="6662" width="9.77734375" style="36" customWidth="1"/>
    <col min="6663" max="6663" width="10.33203125" style="36" customWidth="1"/>
    <col min="6664" max="6665" width="20.77734375" style="36" customWidth="1"/>
    <col min="6666" max="6667" width="14.109375" style="36" customWidth="1"/>
    <col min="6668" max="6668" width="15" style="36" bestFit="1" customWidth="1"/>
    <col min="6669" max="6669" width="13" style="36" bestFit="1" customWidth="1"/>
    <col min="6670" max="6913" width="8.77734375" style="36"/>
    <col min="6914" max="6914" width="7.109375" style="36" customWidth="1"/>
    <col min="6915" max="6915" width="12.33203125" style="36" customWidth="1"/>
    <col min="6916" max="6916" width="39" style="36" customWidth="1"/>
    <col min="6917" max="6918" width="9.77734375" style="36" customWidth="1"/>
    <col min="6919" max="6919" width="10.33203125" style="36" customWidth="1"/>
    <col min="6920" max="6921" width="20.77734375" style="36" customWidth="1"/>
    <col min="6922" max="6923" width="14.109375" style="36" customWidth="1"/>
    <col min="6924" max="6924" width="15" style="36" bestFit="1" customWidth="1"/>
    <col min="6925" max="6925" width="13" style="36" bestFit="1" customWidth="1"/>
    <col min="6926" max="7169" width="8.77734375" style="36"/>
    <col min="7170" max="7170" width="7.109375" style="36" customWidth="1"/>
    <col min="7171" max="7171" width="12.33203125" style="36" customWidth="1"/>
    <col min="7172" max="7172" width="39" style="36" customWidth="1"/>
    <col min="7173" max="7174" width="9.77734375" style="36" customWidth="1"/>
    <col min="7175" max="7175" width="10.33203125" style="36" customWidth="1"/>
    <col min="7176" max="7177" width="20.77734375" style="36" customWidth="1"/>
    <col min="7178" max="7179" width="14.109375" style="36" customWidth="1"/>
    <col min="7180" max="7180" width="15" style="36" bestFit="1" customWidth="1"/>
    <col min="7181" max="7181" width="13" style="36" bestFit="1" customWidth="1"/>
    <col min="7182" max="7425" width="8.77734375" style="36"/>
    <col min="7426" max="7426" width="7.109375" style="36" customWidth="1"/>
    <col min="7427" max="7427" width="12.33203125" style="36" customWidth="1"/>
    <col min="7428" max="7428" width="39" style="36" customWidth="1"/>
    <col min="7429" max="7430" width="9.77734375" style="36" customWidth="1"/>
    <col min="7431" max="7431" width="10.33203125" style="36" customWidth="1"/>
    <col min="7432" max="7433" width="20.77734375" style="36" customWidth="1"/>
    <col min="7434" max="7435" width="14.109375" style="36" customWidth="1"/>
    <col min="7436" max="7436" width="15" style="36" bestFit="1" customWidth="1"/>
    <col min="7437" max="7437" width="13" style="36" bestFit="1" customWidth="1"/>
    <col min="7438" max="7681" width="8.77734375" style="36"/>
    <col min="7682" max="7682" width="7.109375" style="36" customWidth="1"/>
    <col min="7683" max="7683" width="12.33203125" style="36" customWidth="1"/>
    <col min="7684" max="7684" width="39" style="36" customWidth="1"/>
    <col min="7685" max="7686" width="9.77734375" style="36" customWidth="1"/>
    <col min="7687" max="7687" width="10.33203125" style="36" customWidth="1"/>
    <col min="7688" max="7689" width="20.77734375" style="36" customWidth="1"/>
    <col min="7690" max="7691" width="14.109375" style="36" customWidth="1"/>
    <col min="7692" max="7692" width="15" style="36" bestFit="1" customWidth="1"/>
    <col min="7693" max="7693" width="13" style="36" bestFit="1" customWidth="1"/>
    <col min="7694" max="7937" width="8.77734375" style="36"/>
    <col min="7938" max="7938" width="7.109375" style="36" customWidth="1"/>
    <col min="7939" max="7939" width="12.33203125" style="36" customWidth="1"/>
    <col min="7940" max="7940" width="39" style="36" customWidth="1"/>
    <col min="7941" max="7942" width="9.77734375" style="36" customWidth="1"/>
    <col min="7943" max="7943" width="10.33203125" style="36" customWidth="1"/>
    <col min="7944" max="7945" width="20.77734375" style="36" customWidth="1"/>
    <col min="7946" max="7947" width="14.109375" style="36" customWidth="1"/>
    <col min="7948" max="7948" width="15" style="36" bestFit="1" customWidth="1"/>
    <col min="7949" max="7949" width="13" style="36" bestFit="1" customWidth="1"/>
    <col min="7950" max="8193" width="8.77734375" style="36"/>
    <col min="8194" max="8194" width="7.109375" style="36" customWidth="1"/>
    <col min="8195" max="8195" width="12.33203125" style="36" customWidth="1"/>
    <col min="8196" max="8196" width="39" style="36" customWidth="1"/>
    <col min="8197" max="8198" width="9.77734375" style="36" customWidth="1"/>
    <col min="8199" max="8199" width="10.33203125" style="36" customWidth="1"/>
    <col min="8200" max="8201" width="20.77734375" style="36" customWidth="1"/>
    <col min="8202" max="8203" width="14.109375" style="36" customWidth="1"/>
    <col min="8204" max="8204" width="15" style="36" bestFit="1" customWidth="1"/>
    <col min="8205" max="8205" width="13" style="36" bestFit="1" customWidth="1"/>
    <col min="8206" max="8449" width="8.77734375" style="36"/>
    <col min="8450" max="8450" width="7.109375" style="36" customWidth="1"/>
    <col min="8451" max="8451" width="12.33203125" style="36" customWidth="1"/>
    <col min="8452" max="8452" width="39" style="36" customWidth="1"/>
    <col min="8453" max="8454" width="9.77734375" style="36" customWidth="1"/>
    <col min="8455" max="8455" width="10.33203125" style="36" customWidth="1"/>
    <col min="8456" max="8457" width="20.77734375" style="36" customWidth="1"/>
    <col min="8458" max="8459" width="14.109375" style="36" customWidth="1"/>
    <col min="8460" max="8460" width="15" style="36" bestFit="1" customWidth="1"/>
    <col min="8461" max="8461" width="13" style="36" bestFit="1" customWidth="1"/>
    <col min="8462" max="8705" width="8.77734375" style="36"/>
    <col min="8706" max="8706" width="7.109375" style="36" customWidth="1"/>
    <col min="8707" max="8707" width="12.33203125" style="36" customWidth="1"/>
    <col min="8708" max="8708" width="39" style="36" customWidth="1"/>
    <col min="8709" max="8710" width="9.77734375" style="36" customWidth="1"/>
    <col min="8711" max="8711" width="10.33203125" style="36" customWidth="1"/>
    <col min="8712" max="8713" width="20.77734375" style="36" customWidth="1"/>
    <col min="8714" max="8715" width="14.109375" style="36" customWidth="1"/>
    <col min="8716" max="8716" width="15" style="36" bestFit="1" customWidth="1"/>
    <col min="8717" max="8717" width="13" style="36" bestFit="1" customWidth="1"/>
    <col min="8718" max="8961" width="8.77734375" style="36"/>
    <col min="8962" max="8962" width="7.109375" style="36" customWidth="1"/>
    <col min="8963" max="8963" width="12.33203125" style="36" customWidth="1"/>
    <col min="8964" max="8964" width="39" style="36" customWidth="1"/>
    <col min="8965" max="8966" width="9.77734375" style="36" customWidth="1"/>
    <col min="8967" max="8967" width="10.33203125" style="36" customWidth="1"/>
    <col min="8968" max="8969" width="20.77734375" style="36" customWidth="1"/>
    <col min="8970" max="8971" width="14.109375" style="36" customWidth="1"/>
    <col min="8972" max="8972" width="15" style="36" bestFit="1" customWidth="1"/>
    <col min="8973" max="8973" width="13" style="36" bestFit="1" customWidth="1"/>
    <col min="8974" max="9217" width="8.77734375" style="36"/>
    <col min="9218" max="9218" width="7.109375" style="36" customWidth="1"/>
    <col min="9219" max="9219" width="12.33203125" style="36" customWidth="1"/>
    <col min="9220" max="9220" width="39" style="36" customWidth="1"/>
    <col min="9221" max="9222" width="9.77734375" style="36" customWidth="1"/>
    <col min="9223" max="9223" width="10.33203125" style="36" customWidth="1"/>
    <col min="9224" max="9225" width="20.77734375" style="36" customWidth="1"/>
    <col min="9226" max="9227" width="14.109375" style="36" customWidth="1"/>
    <col min="9228" max="9228" width="15" style="36" bestFit="1" customWidth="1"/>
    <col min="9229" max="9229" width="13" style="36" bestFit="1" customWidth="1"/>
    <col min="9230" max="9473" width="8.77734375" style="36"/>
    <col min="9474" max="9474" width="7.109375" style="36" customWidth="1"/>
    <col min="9475" max="9475" width="12.33203125" style="36" customWidth="1"/>
    <col min="9476" max="9476" width="39" style="36" customWidth="1"/>
    <col min="9477" max="9478" width="9.77734375" style="36" customWidth="1"/>
    <col min="9479" max="9479" width="10.33203125" style="36" customWidth="1"/>
    <col min="9480" max="9481" width="20.77734375" style="36" customWidth="1"/>
    <col min="9482" max="9483" width="14.109375" style="36" customWidth="1"/>
    <col min="9484" max="9484" width="15" style="36" bestFit="1" customWidth="1"/>
    <col min="9485" max="9485" width="13" style="36" bestFit="1" customWidth="1"/>
    <col min="9486" max="9729" width="8.77734375" style="36"/>
    <col min="9730" max="9730" width="7.109375" style="36" customWidth="1"/>
    <col min="9731" max="9731" width="12.33203125" style="36" customWidth="1"/>
    <col min="9732" max="9732" width="39" style="36" customWidth="1"/>
    <col min="9733" max="9734" width="9.77734375" style="36" customWidth="1"/>
    <col min="9735" max="9735" width="10.33203125" style="36" customWidth="1"/>
    <col min="9736" max="9737" width="20.77734375" style="36" customWidth="1"/>
    <col min="9738" max="9739" width="14.109375" style="36" customWidth="1"/>
    <col min="9740" max="9740" width="15" style="36" bestFit="1" customWidth="1"/>
    <col min="9741" max="9741" width="13" style="36" bestFit="1" customWidth="1"/>
    <col min="9742" max="9985" width="8.77734375" style="36"/>
    <col min="9986" max="9986" width="7.109375" style="36" customWidth="1"/>
    <col min="9987" max="9987" width="12.33203125" style="36" customWidth="1"/>
    <col min="9988" max="9988" width="39" style="36" customWidth="1"/>
    <col min="9989" max="9990" width="9.77734375" style="36" customWidth="1"/>
    <col min="9991" max="9991" width="10.33203125" style="36" customWidth="1"/>
    <col min="9992" max="9993" width="20.77734375" style="36" customWidth="1"/>
    <col min="9994" max="9995" width="14.109375" style="36" customWidth="1"/>
    <col min="9996" max="9996" width="15" style="36" bestFit="1" customWidth="1"/>
    <col min="9997" max="9997" width="13" style="36" bestFit="1" customWidth="1"/>
    <col min="9998" max="10241" width="8.77734375" style="36"/>
    <col min="10242" max="10242" width="7.109375" style="36" customWidth="1"/>
    <col min="10243" max="10243" width="12.33203125" style="36" customWidth="1"/>
    <col min="10244" max="10244" width="39" style="36" customWidth="1"/>
    <col min="10245" max="10246" width="9.77734375" style="36" customWidth="1"/>
    <col min="10247" max="10247" width="10.33203125" style="36" customWidth="1"/>
    <col min="10248" max="10249" width="20.77734375" style="36" customWidth="1"/>
    <col min="10250" max="10251" width="14.109375" style="36" customWidth="1"/>
    <col min="10252" max="10252" width="15" style="36" bestFit="1" customWidth="1"/>
    <col min="10253" max="10253" width="13" style="36" bestFit="1" customWidth="1"/>
    <col min="10254" max="10497" width="8.77734375" style="36"/>
    <col min="10498" max="10498" width="7.109375" style="36" customWidth="1"/>
    <col min="10499" max="10499" width="12.33203125" style="36" customWidth="1"/>
    <col min="10500" max="10500" width="39" style="36" customWidth="1"/>
    <col min="10501" max="10502" width="9.77734375" style="36" customWidth="1"/>
    <col min="10503" max="10503" width="10.33203125" style="36" customWidth="1"/>
    <col min="10504" max="10505" width="20.77734375" style="36" customWidth="1"/>
    <col min="10506" max="10507" width="14.109375" style="36" customWidth="1"/>
    <col min="10508" max="10508" width="15" style="36" bestFit="1" customWidth="1"/>
    <col min="10509" max="10509" width="13" style="36" bestFit="1" customWidth="1"/>
    <col min="10510" max="10753" width="8.77734375" style="36"/>
    <col min="10754" max="10754" width="7.109375" style="36" customWidth="1"/>
    <col min="10755" max="10755" width="12.33203125" style="36" customWidth="1"/>
    <col min="10756" max="10756" width="39" style="36" customWidth="1"/>
    <col min="10757" max="10758" width="9.77734375" style="36" customWidth="1"/>
    <col min="10759" max="10759" width="10.33203125" style="36" customWidth="1"/>
    <col min="10760" max="10761" width="20.77734375" style="36" customWidth="1"/>
    <col min="10762" max="10763" width="14.109375" style="36" customWidth="1"/>
    <col min="10764" max="10764" width="15" style="36" bestFit="1" customWidth="1"/>
    <col min="10765" max="10765" width="13" style="36" bestFit="1" customWidth="1"/>
    <col min="10766" max="11009" width="8.77734375" style="36"/>
    <col min="11010" max="11010" width="7.109375" style="36" customWidth="1"/>
    <col min="11011" max="11011" width="12.33203125" style="36" customWidth="1"/>
    <col min="11012" max="11012" width="39" style="36" customWidth="1"/>
    <col min="11013" max="11014" width="9.77734375" style="36" customWidth="1"/>
    <col min="11015" max="11015" width="10.33203125" style="36" customWidth="1"/>
    <col min="11016" max="11017" width="20.77734375" style="36" customWidth="1"/>
    <col min="11018" max="11019" width="14.109375" style="36" customWidth="1"/>
    <col min="11020" max="11020" width="15" style="36" bestFit="1" customWidth="1"/>
    <col min="11021" max="11021" width="13" style="36" bestFit="1" customWidth="1"/>
    <col min="11022" max="11265" width="8.77734375" style="36"/>
    <col min="11266" max="11266" width="7.109375" style="36" customWidth="1"/>
    <col min="11267" max="11267" width="12.33203125" style="36" customWidth="1"/>
    <col min="11268" max="11268" width="39" style="36" customWidth="1"/>
    <col min="11269" max="11270" width="9.77734375" style="36" customWidth="1"/>
    <col min="11271" max="11271" width="10.33203125" style="36" customWidth="1"/>
    <col min="11272" max="11273" width="20.77734375" style="36" customWidth="1"/>
    <col min="11274" max="11275" width="14.109375" style="36" customWidth="1"/>
    <col min="11276" max="11276" width="15" style="36" bestFit="1" customWidth="1"/>
    <col min="11277" max="11277" width="13" style="36" bestFit="1" customWidth="1"/>
    <col min="11278" max="11521" width="8.77734375" style="36"/>
    <col min="11522" max="11522" width="7.109375" style="36" customWidth="1"/>
    <col min="11523" max="11523" width="12.33203125" style="36" customWidth="1"/>
    <col min="11524" max="11524" width="39" style="36" customWidth="1"/>
    <col min="11525" max="11526" width="9.77734375" style="36" customWidth="1"/>
    <col min="11527" max="11527" width="10.33203125" style="36" customWidth="1"/>
    <col min="11528" max="11529" width="20.77734375" style="36" customWidth="1"/>
    <col min="11530" max="11531" width="14.109375" style="36" customWidth="1"/>
    <col min="11532" max="11532" width="15" style="36" bestFit="1" customWidth="1"/>
    <col min="11533" max="11533" width="13" style="36" bestFit="1" customWidth="1"/>
    <col min="11534" max="11777" width="8.77734375" style="36"/>
    <col min="11778" max="11778" width="7.109375" style="36" customWidth="1"/>
    <col min="11779" max="11779" width="12.33203125" style="36" customWidth="1"/>
    <col min="11780" max="11780" width="39" style="36" customWidth="1"/>
    <col min="11781" max="11782" width="9.77734375" style="36" customWidth="1"/>
    <col min="11783" max="11783" width="10.33203125" style="36" customWidth="1"/>
    <col min="11784" max="11785" width="20.77734375" style="36" customWidth="1"/>
    <col min="11786" max="11787" width="14.109375" style="36" customWidth="1"/>
    <col min="11788" max="11788" width="15" style="36" bestFit="1" customWidth="1"/>
    <col min="11789" max="11789" width="13" style="36" bestFit="1" customWidth="1"/>
    <col min="11790" max="12033" width="8.77734375" style="36"/>
    <col min="12034" max="12034" width="7.109375" style="36" customWidth="1"/>
    <col min="12035" max="12035" width="12.33203125" style="36" customWidth="1"/>
    <col min="12036" max="12036" width="39" style="36" customWidth="1"/>
    <col min="12037" max="12038" width="9.77734375" style="36" customWidth="1"/>
    <col min="12039" max="12039" width="10.33203125" style="36" customWidth="1"/>
    <col min="12040" max="12041" width="20.77734375" style="36" customWidth="1"/>
    <col min="12042" max="12043" width="14.109375" style="36" customWidth="1"/>
    <col min="12044" max="12044" width="15" style="36" bestFit="1" customWidth="1"/>
    <col min="12045" max="12045" width="13" style="36" bestFit="1" customWidth="1"/>
    <col min="12046" max="12289" width="8.77734375" style="36"/>
    <col min="12290" max="12290" width="7.109375" style="36" customWidth="1"/>
    <col min="12291" max="12291" width="12.33203125" style="36" customWidth="1"/>
    <col min="12292" max="12292" width="39" style="36" customWidth="1"/>
    <col min="12293" max="12294" width="9.77734375" style="36" customWidth="1"/>
    <col min="12295" max="12295" width="10.33203125" style="36" customWidth="1"/>
    <col min="12296" max="12297" width="20.77734375" style="36" customWidth="1"/>
    <col min="12298" max="12299" width="14.109375" style="36" customWidth="1"/>
    <col min="12300" max="12300" width="15" style="36" bestFit="1" customWidth="1"/>
    <col min="12301" max="12301" width="13" style="36" bestFit="1" customWidth="1"/>
    <col min="12302" max="12545" width="8.77734375" style="36"/>
    <col min="12546" max="12546" width="7.109375" style="36" customWidth="1"/>
    <col min="12547" max="12547" width="12.33203125" style="36" customWidth="1"/>
    <col min="12548" max="12548" width="39" style="36" customWidth="1"/>
    <col min="12549" max="12550" width="9.77734375" style="36" customWidth="1"/>
    <col min="12551" max="12551" width="10.33203125" style="36" customWidth="1"/>
    <col min="12552" max="12553" width="20.77734375" style="36" customWidth="1"/>
    <col min="12554" max="12555" width="14.109375" style="36" customWidth="1"/>
    <col min="12556" max="12556" width="15" style="36" bestFit="1" customWidth="1"/>
    <col min="12557" max="12557" width="13" style="36" bestFit="1" customWidth="1"/>
    <col min="12558" max="12801" width="8.77734375" style="36"/>
    <col min="12802" max="12802" width="7.109375" style="36" customWidth="1"/>
    <col min="12803" max="12803" width="12.33203125" style="36" customWidth="1"/>
    <col min="12804" max="12804" width="39" style="36" customWidth="1"/>
    <col min="12805" max="12806" width="9.77734375" style="36" customWidth="1"/>
    <col min="12807" max="12807" width="10.33203125" style="36" customWidth="1"/>
    <col min="12808" max="12809" width="20.77734375" style="36" customWidth="1"/>
    <col min="12810" max="12811" width="14.109375" style="36" customWidth="1"/>
    <col min="12812" max="12812" width="15" style="36" bestFit="1" customWidth="1"/>
    <col min="12813" max="12813" width="13" style="36" bestFit="1" customWidth="1"/>
    <col min="12814" max="13057" width="8.77734375" style="36"/>
    <col min="13058" max="13058" width="7.109375" style="36" customWidth="1"/>
    <col min="13059" max="13059" width="12.33203125" style="36" customWidth="1"/>
    <col min="13060" max="13060" width="39" style="36" customWidth="1"/>
    <col min="13061" max="13062" width="9.77734375" style="36" customWidth="1"/>
    <col min="13063" max="13063" width="10.33203125" style="36" customWidth="1"/>
    <col min="13064" max="13065" width="20.77734375" style="36" customWidth="1"/>
    <col min="13066" max="13067" width="14.109375" style="36" customWidth="1"/>
    <col min="13068" max="13068" width="15" style="36" bestFit="1" customWidth="1"/>
    <col min="13069" max="13069" width="13" style="36" bestFit="1" customWidth="1"/>
    <col min="13070" max="13313" width="8.77734375" style="36"/>
    <col min="13314" max="13314" width="7.109375" style="36" customWidth="1"/>
    <col min="13315" max="13315" width="12.33203125" style="36" customWidth="1"/>
    <col min="13316" max="13316" width="39" style="36" customWidth="1"/>
    <col min="13317" max="13318" width="9.77734375" style="36" customWidth="1"/>
    <col min="13319" max="13319" width="10.33203125" style="36" customWidth="1"/>
    <col min="13320" max="13321" width="20.77734375" style="36" customWidth="1"/>
    <col min="13322" max="13323" width="14.109375" style="36" customWidth="1"/>
    <col min="13324" max="13324" width="15" style="36" bestFit="1" customWidth="1"/>
    <col min="13325" max="13325" width="13" style="36" bestFit="1" customWidth="1"/>
    <col min="13326" max="13569" width="8.77734375" style="36"/>
    <col min="13570" max="13570" width="7.109375" style="36" customWidth="1"/>
    <col min="13571" max="13571" width="12.33203125" style="36" customWidth="1"/>
    <col min="13572" max="13572" width="39" style="36" customWidth="1"/>
    <col min="13573" max="13574" width="9.77734375" style="36" customWidth="1"/>
    <col min="13575" max="13575" width="10.33203125" style="36" customWidth="1"/>
    <col min="13576" max="13577" width="20.77734375" style="36" customWidth="1"/>
    <col min="13578" max="13579" width="14.109375" style="36" customWidth="1"/>
    <col min="13580" max="13580" width="15" style="36" bestFit="1" customWidth="1"/>
    <col min="13581" max="13581" width="13" style="36" bestFit="1" customWidth="1"/>
    <col min="13582" max="13825" width="8.77734375" style="36"/>
    <col min="13826" max="13826" width="7.109375" style="36" customWidth="1"/>
    <col min="13827" max="13827" width="12.33203125" style="36" customWidth="1"/>
    <col min="13828" max="13828" width="39" style="36" customWidth="1"/>
    <col min="13829" max="13830" width="9.77734375" style="36" customWidth="1"/>
    <col min="13831" max="13831" width="10.33203125" style="36" customWidth="1"/>
    <col min="13832" max="13833" width="20.77734375" style="36" customWidth="1"/>
    <col min="13834" max="13835" width="14.109375" style="36" customWidth="1"/>
    <col min="13836" max="13836" width="15" style="36" bestFit="1" customWidth="1"/>
    <col min="13837" max="13837" width="13" style="36" bestFit="1" customWidth="1"/>
    <col min="13838" max="14081" width="8.77734375" style="36"/>
    <col min="14082" max="14082" width="7.109375" style="36" customWidth="1"/>
    <col min="14083" max="14083" width="12.33203125" style="36" customWidth="1"/>
    <col min="14084" max="14084" width="39" style="36" customWidth="1"/>
    <col min="14085" max="14086" width="9.77734375" style="36" customWidth="1"/>
    <col min="14087" max="14087" width="10.33203125" style="36" customWidth="1"/>
    <col min="14088" max="14089" width="20.77734375" style="36" customWidth="1"/>
    <col min="14090" max="14091" width="14.109375" style="36" customWidth="1"/>
    <col min="14092" max="14092" width="15" style="36" bestFit="1" customWidth="1"/>
    <col min="14093" max="14093" width="13" style="36" bestFit="1" customWidth="1"/>
    <col min="14094" max="14337" width="8.77734375" style="36"/>
    <col min="14338" max="14338" width="7.109375" style="36" customWidth="1"/>
    <col min="14339" max="14339" width="12.33203125" style="36" customWidth="1"/>
    <col min="14340" max="14340" width="39" style="36" customWidth="1"/>
    <col min="14341" max="14342" width="9.77734375" style="36" customWidth="1"/>
    <col min="14343" max="14343" width="10.33203125" style="36" customWidth="1"/>
    <col min="14344" max="14345" width="20.77734375" style="36" customWidth="1"/>
    <col min="14346" max="14347" width="14.109375" style="36" customWidth="1"/>
    <col min="14348" max="14348" width="15" style="36" bestFit="1" customWidth="1"/>
    <col min="14349" max="14349" width="13" style="36" bestFit="1" customWidth="1"/>
    <col min="14350" max="14593" width="8.77734375" style="36"/>
    <col min="14594" max="14594" width="7.109375" style="36" customWidth="1"/>
    <col min="14595" max="14595" width="12.33203125" style="36" customWidth="1"/>
    <col min="14596" max="14596" width="39" style="36" customWidth="1"/>
    <col min="14597" max="14598" width="9.77734375" style="36" customWidth="1"/>
    <col min="14599" max="14599" width="10.33203125" style="36" customWidth="1"/>
    <col min="14600" max="14601" width="20.77734375" style="36" customWidth="1"/>
    <col min="14602" max="14603" width="14.109375" style="36" customWidth="1"/>
    <col min="14604" max="14604" width="15" style="36" bestFit="1" customWidth="1"/>
    <col min="14605" max="14605" width="13" style="36" bestFit="1" customWidth="1"/>
    <col min="14606" max="14849" width="8.77734375" style="36"/>
    <col min="14850" max="14850" width="7.109375" style="36" customWidth="1"/>
    <col min="14851" max="14851" width="12.33203125" style="36" customWidth="1"/>
    <col min="14852" max="14852" width="39" style="36" customWidth="1"/>
    <col min="14853" max="14854" width="9.77734375" style="36" customWidth="1"/>
    <col min="14855" max="14855" width="10.33203125" style="36" customWidth="1"/>
    <col min="14856" max="14857" width="20.77734375" style="36" customWidth="1"/>
    <col min="14858" max="14859" width="14.109375" style="36" customWidth="1"/>
    <col min="14860" max="14860" width="15" style="36" bestFit="1" customWidth="1"/>
    <col min="14861" max="14861" width="13" style="36" bestFit="1" customWidth="1"/>
    <col min="14862" max="15105" width="8.77734375" style="36"/>
    <col min="15106" max="15106" width="7.109375" style="36" customWidth="1"/>
    <col min="15107" max="15107" width="12.33203125" style="36" customWidth="1"/>
    <col min="15108" max="15108" width="39" style="36" customWidth="1"/>
    <col min="15109" max="15110" width="9.77734375" style="36" customWidth="1"/>
    <col min="15111" max="15111" width="10.33203125" style="36" customWidth="1"/>
    <col min="15112" max="15113" width="20.77734375" style="36" customWidth="1"/>
    <col min="15114" max="15115" width="14.109375" style="36" customWidth="1"/>
    <col min="15116" max="15116" width="15" style="36" bestFit="1" customWidth="1"/>
    <col min="15117" max="15117" width="13" style="36" bestFit="1" customWidth="1"/>
    <col min="15118" max="15361" width="8.77734375" style="36"/>
    <col min="15362" max="15362" width="7.109375" style="36" customWidth="1"/>
    <col min="15363" max="15363" width="12.33203125" style="36" customWidth="1"/>
    <col min="15364" max="15364" width="39" style="36" customWidth="1"/>
    <col min="15365" max="15366" width="9.77734375" style="36" customWidth="1"/>
    <col min="15367" max="15367" width="10.33203125" style="36" customWidth="1"/>
    <col min="15368" max="15369" width="20.77734375" style="36" customWidth="1"/>
    <col min="15370" max="15371" width="14.109375" style="36" customWidth="1"/>
    <col min="15372" max="15372" width="15" style="36" bestFit="1" customWidth="1"/>
    <col min="15373" max="15373" width="13" style="36" bestFit="1" customWidth="1"/>
    <col min="15374" max="15617" width="8.77734375" style="36"/>
    <col min="15618" max="15618" width="7.109375" style="36" customWidth="1"/>
    <col min="15619" max="15619" width="12.33203125" style="36" customWidth="1"/>
    <col min="15620" max="15620" width="39" style="36" customWidth="1"/>
    <col min="15621" max="15622" width="9.77734375" style="36" customWidth="1"/>
    <col min="15623" max="15623" width="10.33203125" style="36" customWidth="1"/>
    <col min="15624" max="15625" width="20.77734375" style="36" customWidth="1"/>
    <col min="15626" max="15627" width="14.109375" style="36" customWidth="1"/>
    <col min="15628" max="15628" width="15" style="36" bestFit="1" customWidth="1"/>
    <col min="15629" max="15629" width="13" style="36" bestFit="1" customWidth="1"/>
    <col min="15630" max="15873" width="8.77734375" style="36"/>
    <col min="15874" max="15874" width="7.109375" style="36" customWidth="1"/>
    <col min="15875" max="15875" width="12.33203125" style="36" customWidth="1"/>
    <col min="15876" max="15876" width="39" style="36" customWidth="1"/>
    <col min="15877" max="15878" width="9.77734375" style="36" customWidth="1"/>
    <col min="15879" max="15879" width="10.33203125" style="36" customWidth="1"/>
    <col min="15880" max="15881" width="20.77734375" style="36" customWidth="1"/>
    <col min="15882" max="15883" width="14.109375" style="36" customWidth="1"/>
    <col min="15884" max="15884" width="15" style="36" bestFit="1" customWidth="1"/>
    <col min="15885" max="15885" width="13" style="36" bestFit="1" customWidth="1"/>
    <col min="15886" max="16129" width="8.77734375" style="36"/>
    <col min="16130" max="16130" width="7.109375" style="36" customWidth="1"/>
    <col min="16131" max="16131" width="12.33203125" style="36" customWidth="1"/>
    <col min="16132" max="16132" width="39" style="36" customWidth="1"/>
    <col min="16133" max="16134" width="9.77734375" style="36" customWidth="1"/>
    <col min="16135" max="16135" width="10.33203125" style="36" customWidth="1"/>
    <col min="16136" max="16137" width="20.77734375" style="36" customWidth="1"/>
    <col min="16138" max="16139" width="14.109375" style="36" customWidth="1"/>
    <col min="16140" max="16140" width="15" style="36" bestFit="1" customWidth="1"/>
    <col min="16141" max="16141" width="13" style="36" bestFit="1" customWidth="1"/>
    <col min="16142" max="16384" width="8.77734375" style="36"/>
  </cols>
  <sheetData>
    <row r="1" spans="1:15" x14ac:dyDescent="0.25">
      <c r="I1" s="590" t="s">
        <v>1138</v>
      </c>
    </row>
    <row r="4" spans="1:15" s="13" customFormat="1" ht="29.25" customHeight="1" x14ac:dyDescent="0.25">
      <c r="A4" s="633" t="s">
        <v>788</v>
      </c>
      <c r="B4" s="633"/>
      <c r="C4" s="633"/>
      <c r="D4" s="633"/>
      <c r="E4" s="633"/>
      <c r="F4" s="633"/>
      <c r="G4" s="633"/>
      <c r="H4" s="633"/>
      <c r="I4" s="633"/>
      <c r="J4" s="33"/>
      <c r="K4" s="33"/>
      <c r="L4" s="33"/>
      <c r="M4" s="33"/>
      <c r="N4" s="33"/>
      <c r="O4" s="33"/>
    </row>
    <row r="5" spans="1:15" s="13" customFormat="1" ht="29.25" customHeight="1" x14ac:dyDescent="0.25">
      <c r="A5" s="633" t="s">
        <v>352</v>
      </c>
      <c r="B5" s="633"/>
      <c r="C5" s="633"/>
      <c r="D5" s="633"/>
      <c r="E5" s="633"/>
      <c r="F5" s="633"/>
      <c r="G5" s="633"/>
      <c r="H5" s="633"/>
      <c r="I5" s="633"/>
      <c r="J5" s="33"/>
      <c r="K5" s="33"/>
      <c r="L5" s="33"/>
      <c r="M5" s="33"/>
      <c r="N5" s="33"/>
      <c r="O5" s="33"/>
    </row>
    <row r="6" spans="1:15" s="13" customFormat="1" x14ac:dyDescent="0.25">
      <c r="H6" s="33"/>
      <c r="I6" s="34"/>
      <c r="J6" s="33"/>
      <c r="K6" s="33"/>
      <c r="L6" s="33"/>
      <c r="M6" s="33"/>
      <c r="N6" s="33"/>
      <c r="O6" s="33"/>
    </row>
    <row r="7" spans="1:15" s="13" customFormat="1" ht="15.75" customHeight="1" x14ac:dyDescent="0.25">
      <c r="A7" s="641" t="s">
        <v>1104</v>
      </c>
      <c r="B7" s="641"/>
      <c r="C7" s="641"/>
      <c r="D7" s="641"/>
      <c r="E7" s="641"/>
      <c r="F7" s="641"/>
      <c r="G7" s="641"/>
      <c r="H7" s="641"/>
      <c r="I7" s="641"/>
      <c r="J7" s="33"/>
      <c r="K7" s="33"/>
      <c r="L7" s="33"/>
      <c r="M7" s="33"/>
      <c r="N7" s="33"/>
      <c r="O7" s="33"/>
    </row>
    <row r="8" spans="1:15" s="13" customFormat="1" ht="28.5" customHeight="1" x14ac:dyDescent="0.25">
      <c r="A8" s="641" t="s">
        <v>628</v>
      </c>
      <c r="B8" s="641"/>
      <c r="C8" s="641"/>
      <c r="D8" s="641"/>
      <c r="E8" s="641"/>
      <c r="F8" s="641"/>
      <c r="G8" s="641"/>
      <c r="H8" s="641"/>
      <c r="I8" s="641"/>
      <c r="J8" s="33"/>
      <c r="K8" s="33"/>
      <c r="L8" s="33"/>
      <c r="M8" s="33"/>
      <c r="N8" s="33"/>
      <c r="O8" s="33"/>
    </row>
    <row r="9" spans="1:15" s="13" customFormat="1" x14ac:dyDescent="0.25">
      <c r="H9" s="33"/>
      <c r="I9" s="34"/>
      <c r="J9" s="33"/>
      <c r="K9" s="33"/>
      <c r="L9" s="33"/>
      <c r="M9" s="33"/>
      <c r="N9" s="33"/>
      <c r="O9" s="33"/>
    </row>
    <row r="10" spans="1:15" s="13" customFormat="1" ht="34.5" customHeight="1" x14ac:dyDescent="0.25">
      <c r="A10" s="642" t="s">
        <v>826</v>
      </c>
      <c r="B10" s="619" t="s">
        <v>851</v>
      </c>
      <c r="C10" s="619" t="s">
        <v>850</v>
      </c>
      <c r="D10" s="619" t="s">
        <v>764</v>
      </c>
      <c r="E10" s="620" t="s">
        <v>1060</v>
      </c>
      <c r="F10" s="620"/>
      <c r="G10" s="620" t="s">
        <v>1059</v>
      </c>
      <c r="H10" s="620"/>
      <c r="I10" s="620"/>
      <c r="J10" s="33"/>
      <c r="K10" s="33"/>
      <c r="L10" s="33"/>
      <c r="M10" s="33"/>
      <c r="N10" s="33"/>
      <c r="O10" s="33"/>
    </row>
    <row r="11" spans="1:15" s="13" customFormat="1" ht="45.75" customHeight="1" x14ac:dyDescent="0.25">
      <c r="A11" s="642"/>
      <c r="B11" s="619"/>
      <c r="C11" s="619"/>
      <c r="D11" s="619"/>
      <c r="E11" s="196" t="s">
        <v>580</v>
      </c>
      <c r="F11" s="196" t="s">
        <v>864</v>
      </c>
      <c r="G11" s="196" t="s">
        <v>580</v>
      </c>
      <c r="H11" s="196" t="s">
        <v>864</v>
      </c>
      <c r="I11" s="234" t="s">
        <v>350</v>
      </c>
      <c r="J11" s="33"/>
      <c r="K11" s="33"/>
      <c r="L11" s="33"/>
      <c r="M11" s="33"/>
      <c r="N11" s="33"/>
      <c r="O11" s="33"/>
    </row>
    <row r="12" spans="1:15" s="13" customFormat="1" ht="15.75" customHeight="1" x14ac:dyDescent="0.25">
      <c r="A12" s="182">
        <v>1</v>
      </c>
      <c r="B12" s="182">
        <v>2</v>
      </c>
      <c r="C12" s="182">
        <v>3</v>
      </c>
      <c r="D12" s="182">
        <v>4</v>
      </c>
      <c r="E12" s="182">
        <v>5</v>
      </c>
      <c r="F12" s="182">
        <v>6</v>
      </c>
      <c r="G12" s="182">
        <v>7</v>
      </c>
      <c r="H12" s="182">
        <v>8</v>
      </c>
      <c r="I12" s="182">
        <v>9</v>
      </c>
      <c r="J12" s="33"/>
      <c r="K12" s="33"/>
      <c r="L12" s="33"/>
      <c r="M12" s="33"/>
      <c r="N12" s="33"/>
      <c r="O12" s="33"/>
    </row>
    <row r="13" spans="1:15" s="13" customFormat="1" ht="33.75" customHeight="1" x14ac:dyDescent="0.25">
      <c r="A13" s="63" t="s">
        <v>0</v>
      </c>
      <c r="B13" s="62" t="s">
        <v>629</v>
      </c>
      <c r="C13" s="120" t="s">
        <v>620</v>
      </c>
      <c r="D13" s="70">
        <v>6</v>
      </c>
      <c r="E13" s="311"/>
      <c r="F13" s="311"/>
      <c r="G13" s="311"/>
      <c r="H13" s="311">
        <f>D13*F13</f>
        <v>0</v>
      </c>
      <c r="I13" s="311">
        <f>G13+H13</f>
        <v>0</v>
      </c>
      <c r="J13" s="33"/>
      <c r="K13" s="33"/>
      <c r="L13" s="33"/>
      <c r="M13" s="33"/>
      <c r="N13" s="33"/>
      <c r="O13" s="33"/>
    </row>
    <row r="14" spans="1:15" s="13" customFormat="1" ht="66" x14ac:dyDescent="0.25">
      <c r="A14" s="65" t="s">
        <v>353</v>
      </c>
      <c r="B14" s="66" t="s">
        <v>630</v>
      </c>
      <c r="C14" s="67" t="s">
        <v>620</v>
      </c>
      <c r="D14" s="303">
        <v>4</v>
      </c>
      <c r="E14" s="312"/>
      <c r="F14" s="312"/>
      <c r="G14" s="312">
        <f t="shared" ref="G14:G41" si="0">D14*E14</f>
        <v>0</v>
      </c>
      <c r="H14" s="312"/>
      <c r="I14" s="312">
        <f t="shared" ref="I14:I41" si="1">G14+H14</f>
        <v>0</v>
      </c>
      <c r="J14" s="33"/>
      <c r="K14" s="33"/>
      <c r="L14" s="33"/>
      <c r="M14" s="35"/>
      <c r="N14" s="33"/>
      <c r="O14" s="33"/>
    </row>
    <row r="15" spans="1:15" s="13" customFormat="1" ht="52.8" x14ac:dyDescent="0.25">
      <c r="A15" s="65" t="s">
        <v>354</v>
      </c>
      <c r="B15" s="66" t="s">
        <v>631</v>
      </c>
      <c r="C15" s="67" t="s">
        <v>620</v>
      </c>
      <c r="D15" s="303">
        <v>2</v>
      </c>
      <c r="E15" s="312"/>
      <c r="F15" s="312"/>
      <c r="G15" s="312">
        <f t="shared" si="0"/>
        <v>0</v>
      </c>
      <c r="H15" s="312"/>
      <c r="I15" s="312">
        <f t="shared" si="1"/>
        <v>0</v>
      </c>
      <c r="J15" s="33"/>
      <c r="K15" s="33"/>
      <c r="L15" s="33"/>
      <c r="M15" s="35"/>
      <c r="N15" s="33"/>
      <c r="O15" s="33"/>
    </row>
    <row r="16" spans="1:15" s="13" customFormat="1" ht="36" customHeight="1" x14ac:dyDescent="0.25">
      <c r="A16" s="63" t="s">
        <v>1</v>
      </c>
      <c r="B16" s="62" t="s">
        <v>632</v>
      </c>
      <c r="C16" s="120" t="s">
        <v>620</v>
      </c>
      <c r="D16" s="70">
        <v>2</v>
      </c>
      <c r="E16" s="311"/>
      <c r="F16" s="311"/>
      <c r="G16" s="311"/>
      <c r="H16" s="311">
        <f t="shared" ref="H16:H40" si="2">D16*F16</f>
        <v>0</v>
      </c>
      <c r="I16" s="311">
        <f t="shared" si="1"/>
        <v>0</v>
      </c>
      <c r="J16" s="33"/>
      <c r="K16" s="33"/>
      <c r="L16" s="33"/>
      <c r="M16" s="33"/>
      <c r="N16" s="33"/>
      <c r="O16" s="33"/>
    </row>
    <row r="17" spans="1:15" s="13" customFormat="1" ht="52.8" x14ac:dyDescent="0.25">
      <c r="A17" s="65" t="s">
        <v>360</v>
      </c>
      <c r="B17" s="66" t="s">
        <v>633</v>
      </c>
      <c r="C17" s="67" t="s">
        <v>620</v>
      </c>
      <c r="D17" s="303">
        <v>2</v>
      </c>
      <c r="E17" s="312"/>
      <c r="F17" s="312"/>
      <c r="G17" s="312">
        <f t="shared" si="0"/>
        <v>0</v>
      </c>
      <c r="H17" s="312"/>
      <c r="I17" s="312">
        <f t="shared" si="1"/>
        <v>0</v>
      </c>
      <c r="J17" s="33"/>
      <c r="K17" s="33"/>
      <c r="L17" s="33"/>
      <c r="M17" s="35"/>
      <c r="N17" s="33"/>
      <c r="O17" s="33"/>
    </row>
    <row r="18" spans="1:15" s="13" customFormat="1" ht="26.25" customHeight="1" x14ac:dyDescent="0.25">
      <c r="A18" s="63" t="s">
        <v>5</v>
      </c>
      <c r="B18" s="62" t="s">
        <v>634</v>
      </c>
      <c r="C18" s="120" t="s">
        <v>620</v>
      </c>
      <c r="D18" s="70">
        <v>7</v>
      </c>
      <c r="E18" s="311"/>
      <c r="F18" s="311"/>
      <c r="G18" s="311"/>
      <c r="H18" s="311">
        <f t="shared" si="2"/>
        <v>0</v>
      </c>
      <c r="I18" s="311">
        <f t="shared" si="1"/>
        <v>0</v>
      </c>
      <c r="J18" s="33"/>
      <c r="K18" s="33"/>
      <c r="L18" s="33"/>
      <c r="M18" s="33"/>
      <c r="N18" s="33"/>
      <c r="O18" s="33"/>
    </row>
    <row r="19" spans="1:15" s="13" customFormat="1" ht="30.75" customHeight="1" x14ac:dyDescent="0.25">
      <c r="A19" s="65" t="s">
        <v>365</v>
      </c>
      <c r="B19" s="66" t="s">
        <v>637</v>
      </c>
      <c r="C19" s="67" t="s">
        <v>620</v>
      </c>
      <c r="D19" s="303">
        <v>7</v>
      </c>
      <c r="E19" s="312"/>
      <c r="F19" s="312"/>
      <c r="G19" s="312">
        <f t="shared" si="0"/>
        <v>0</v>
      </c>
      <c r="H19" s="312"/>
      <c r="I19" s="312">
        <f t="shared" si="1"/>
        <v>0</v>
      </c>
      <c r="J19" s="33"/>
      <c r="K19" s="33"/>
      <c r="L19" s="33"/>
      <c r="M19" s="35"/>
      <c r="N19" s="33"/>
      <c r="O19" s="33"/>
    </row>
    <row r="20" spans="1:15" s="212" customFormat="1" ht="75" customHeight="1" x14ac:dyDescent="0.25">
      <c r="A20" s="307" t="s">
        <v>10</v>
      </c>
      <c r="B20" s="308" t="s">
        <v>927</v>
      </c>
      <c r="C20" s="167" t="s">
        <v>620</v>
      </c>
      <c r="D20" s="309">
        <f>D19+D17+D15+D14</f>
        <v>15</v>
      </c>
      <c r="E20" s="314"/>
      <c r="F20" s="314"/>
      <c r="G20" s="314"/>
      <c r="H20" s="314">
        <f t="shared" si="2"/>
        <v>0</v>
      </c>
      <c r="I20" s="314">
        <f t="shared" si="1"/>
        <v>0</v>
      </c>
      <c r="J20" s="323"/>
      <c r="K20" s="323"/>
      <c r="L20" s="323"/>
      <c r="M20" s="323"/>
      <c r="N20" s="323"/>
      <c r="O20" s="323"/>
    </row>
    <row r="21" spans="1:15" s="13" customFormat="1" ht="66" x14ac:dyDescent="0.25">
      <c r="A21" s="63" t="s">
        <v>12</v>
      </c>
      <c r="B21" s="62" t="s">
        <v>638</v>
      </c>
      <c r="C21" s="120" t="s">
        <v>620</v>
      </c>
      <c r="D21" s="70">
        <v>10</v>
      </c>
      <c r="E21" s="311"/>
      <c r="F21" s="311"/>
      <c r="G21" s="311"/>
      <c r="H21" s="311">
        <f t="shared" si="2"/>
        <v>0</v>
      </c>
      <c r="I21" s="311">
        <f t="shared" si="1"/>
        <v>0</v>
      </c>
      <c r="J21" s="33"/>
      <c r="K21" s="33"/>
      <c r="L21" s="33"/>
      <c r="M21" s="33"/>
      <c r="N21" s="33"/>
      <c r="O21" s="33"/>
    </row>
    <row r="22" spans="1:15" s="13" customFormat="1" ht="52.8" x14ac:dyDescent="0.25">
      <c r="A22" s="65" t="s">
        <v>375</v>
      </c>
      <c r="B22" s="66" t="s">
        <v>639</v>
      </c>
      <c r="C22" s="120" t="s">
        <v>620</v>
      </c>
      <c r="D22" s="303">
        <v>10</v>
      </c>
      <c r="E22" s="312"/>
      <c r="F22" s="312"/>
      <c r="G22" s="312">
        <f t="shared" si="0"/>
        <v>0</v>
      </c>
      <c r="H22" s="312"/>
      <c r="I22" s="312">
        <f t="shared" si="1"/>
        <v>0</v>
      </c>
      <c r="J22" s="33"/>
      <c r="K22" s="33"/>
      <c r="L22" s="35"/>
      <c r="M22" s="33"/>
      <c r="N22" s="33"/>
      <c r="O22" s="33"/>
    </row>
    <row r="23" spans="1:15" s="13" customFormat="1" ht="66" x14ac:dyDescent="0.25">
      <c r="A23" s="63" t="s">
        <v>15</v>
      </c>
      <c r="B23" s="62" t="s">
        <v>640</v>
      </c>
      <c r="C23" s="120" t="s">
        <v>620</v>
      </c>
      <c r="D23" s="70">
        <v>8</v>
      </c>
      <c r="E23" s="311"/>
      <c r="F23" s="311"/>
      <c r="G23" s="311"/>
      <c r="H23" s="311">
        <f t="shared" si="2"/>
        <v>0</v>
      </c>
      <c r="I23" s="311">
        <f t="shared" si="1"/>
        <v>0</v>
      </c>
      <c r="J23" s="33"/>
      <c r="K23" s="33"/>
      <c r="L23" s="33"/>
      <c r="M23" s="33"/>
      <c r="N23" s="33"/>
      <c r="O23" s="33"/>
    </row>
    <row r="24" spans="1:15" s="13" customFormat="1" ht="52.8" x14ac:dyDescent="0.25">
      <c r="A24" s="65" t="s">
        <v>635</v>
      </c>
      <c r="B24" s="66" t="s">
        <v>641</v>
      </c>
      <c r="C24" s="120" t="s">
        <v>620</v>
      </c>
      <c r="D24" s="303">
        <v>8</v>
      </c>
      <c r="E24" s="312"/>
      <c r="F24" s="312"/>
      <c r="G24" s="312">
        <f t="shared" si="0"/>
        <v>0</v>
      </c>
      <c r="H24" s="312"/>
      <c r="I24" s="312">
        <f t="shared" si="1"/>
        <v>0</v>
      </c>
      <c r="J24" s="33"/>
      <c r="K24" s="33"/>
      <c r="L24" s="35"/>
      <c r="M24" s="33"/>
      <c r="N24" s="33"/>
      <c r="O24" s="33"/>
    </row>
    <row r="25" spans="1:15" s="13" customFormat="1" ht="66" x14ac:dyDescent="0.25">
      <c r="A25" s="63" t="s">
        <v>16</v>
      </c>
      <c r="B25" s="62" t="s">
        <v>642</v>
      </c>
      <c r="C25" s="120" t="s">
        <v>620</v>
      </c>
      <c r="D25" s="70">
        <v>8</v>
      </c>
      <c r="E25" s="311"/>
      <c r="F25" s="311"/>
      <c r="G25" s="311"/>
      <c r="H25" s="311">
        <f t="shared" si="2"/>
        <v>0</v>
      </c>
      <c r="I25" s="311">
        <f t="shared" si="1"/>
        <v>0</v>
      </c>
      <c r="J25" s="33"/>
      <c r="K25" s="33"/>
      <c r="L25" s="33"/>
      <c r="M25" s="33"/>
      <c r="N25" s="33"/>
      <c r="O25" s="33"/>
    </row>
    <row r="26" spans="1:15" s="13" customFormat="1" ht="52.8" x14ac:dyDescent="0.25">
      <c r="A26" s="65" t="s">
        <v>380</v>
      </c>
      <c r="B26" s="66" t="s">
        <v>643</v>
      </c>
      <c r="C26" s="120" t="s">
        <v>620</v>
      </c>
      <c r="D26" s="303">
        <v>4</v>
      </c>
      <c r="E26" s="312"/>
      <c r="F26" s="312"/>
      <c r="G26" s="312">
        <f t="shared" si="0"/>
        <v>0</v>
      </c>
      <c r="H26" s="312"/>
      <c r="I26" s="312">
        <f t="shared" si="1"/>
        <v>0</v>
      </c>
      <c r="J26" s="33"/>
      <c r="K26" s="33"/>
      <c r="L26" s="35"/>
      <c r="M26" s="33"/>
      <c r="N26" s="33"/>
      <c r="O26" s="33"/>
    </row>
    <row r="27" spans="1:15" s="13" customFormat="1" ht="52.8" x14ac:dyDescent="0.25">
      <c r="A27" s="65" t="s">
        <v>381</v>
      </c>
      <c r="B27" s="66" t="s">
        <v>644</v>
      </c>
      <c r="C27" s="120" t="s">
        <v>620</v>
      </c>
      <c r="D27" s="303">
        <v>4</v>
      </c>
      <c r="E27" s="312"/>
      <c r="F27" s="312"/>
      <c r="G27" s="312">
        <f t="shared" si="0"/>
        <v>0</v>
      </c>
      <c r="H27" s="312"/>
      <c r="I27" s="312">
        <f t="shared" si="1"/>
        <v>0</v>
      </c>
      <c r="J27" s="33"/>
      <c r="K27" s="33"/>
      <c r="L27" s="35"/>
      <c r="M27" s="33"/>
      <c r="N27" s="33"/>
      <c r="O27" s="33"/>
    </row>
    <row r="28" spans="1:15" s="13" customFormat="1" ht="38.25" customHeight="1" x14ac:dyDescent="0.25">
      <c r="A28" s="63" t="s">
        <v>18</v>
      </c>
      <c r="B28" s="62" t="s">
        <v>603</v>
      </c>
      <c r="C28" s="120" t="s">
        <v>620</v>
      </c>
      <c r="D28" s="70">
        <v>4</v>
      </c>
      <c r="E28" s="311"/>
      <c r="F28" s="311"/>
      <c r="G28" s="311"/>
      <c r="H28" s="311">
        <f t="shared" si="2"/>
        <v>0</v>
      </c>
      <c r="I28" s="311">
        <f t="shared" si="1"/>
        <v>0</v>
      </c>
      <c r="J28" s="33"/>
      <c r="K28" s="33"/>
      <c r="L28" s="33"/>
      <c r="M28" s="33"/>
      <c r="N28" s="33"/>
      <c r="O28" s="33"/>
    </row>
    <row r="29" spans="1:15" s="13" customFormat="1" ht="21.75" customHeight="1" x14ac:dyDescent="0.25">
      <c r="A29" s="65" t="s">
        <v>571</v>
      </c>
      <c r="B29" s="66" t="s">
        <v>645</v>
      </c>
      <c r="C29" s="120" t="s">
        <v>620</v>
      </c>
      <c r="D29" s="303">
        <v>4</v>
      </c>
      <c r="E29" s="312"/>
      <c r="F29" s="312"/>
      <c r="G29" s="312">
        <f t="shared" si="0"/>
        <v>0</v>
      </c>
      <c r="H29" s="312"/>
      <c r="I29" s="312">
        <f t="shared" si="1"/>
        <v>0</v>
      </c>
      <c r="J29" s="33"/>
      <c r="K29" s="33"/>
      <c r="L29" s="35"/>
      <c r="M29" s="33"/>
      <c r="N29" s="33"/>
      <c r="O29" s="33"/>
    </row>
    <row r="30" spans="1:15" s="13" customFormat="1" ht="26.4" x14ac:dyDescent="0.25">
      <c r="A30" s="63" t="s">
        <v>19</v>
      </c>
      <c r="B30" s="62" t="s">
        <v>605</v>
      </c>
      <c r="C30" s="120" t="s">
        <v>620</v>
      </c>
      <c r="D30" s="70">
        <v>10</v>
      </c>
      <c r="E30" s="311"/>
      <c r="F30" s="311"/>
      <c r="G30" s="311"/>
      <c r="H30" s="311">
        <f t="shared" si="2"/>
        <v>0</v>
      </c>
      <c r="I30" s="311">
        <f t="shared" si="1"/>
        <v>0</v>
      </c>
      <c r="J30" s="33"/>
      <c r="K30" s="33"/>
      <c r="L30" s="33"/>
      <c r="M30" s="33"/>
      <c r="N30" s="33"/>
      <c r="O30" s="33"/>
    </row>
    <row r="31" spans="1:15" s="13" customFormat="1" ht="26.4" x14ac:dyDescent="0.25">
      <c r="A31" s="65" t="s">
        <v>384</v>
      </c>
      <c r="B31" s="66" t="s">
        <v>646</v>
      </c>
      <c r="C31" s="120" t="s">
        <v>620</v>
      </c>
      <c r="D31" s="303">
        <v>10</v>
      </c>
      <c r="E31" s="312"/>
      <c r="F31" s="312"/>
      <c r="G31" s="312">
        <f t="shared" si="0"/>
        <v>0</v>
      </c>
      <c r="H31" s="312"/>
      <c r="I31" s="312">
        <f t="shared" si="1"/>
        <v>0</v>
      </c>
      <c r="J31" s="33"/>
      <c r="K31" s="33"/>
      <c r="L31" s="35"/>
      <c r="M31" s="33"/>
      <c r="N31" s="33"/>
      <c r="O31" s="33"/>
    </row>
    <row r="32" spans="1:15" s="13" customFormat="1" ht="25.5" customHeight="1" x14ac:dyDescent="0.25">
      <c r="A32" s="63" t="s">
        <v>21</v>
      </c>
      <c r="B32" s="62" t="s">
        <v>647</v>
      </c>
      <c r="C32" s="120" t="s">
        <v>620</v>
      </c>
      <c r="D32" s="70">
        <v>6</v>
      </c>
      <c r="E32" s="311"/>
      <c r="F32" s="311"/>
      <c r="G32" s="311"/>
      <c r="H32" s="311">
        <f t="shared" si="2"/>
        <v>0</v>
      </c>
      <c r="I32" s="311">
        <f t="shared" si="1"/>
        <v>0</v>
      </c>
      <c r="J32" s="33"/>
      <c r="K32" s="33"/>
      <c r="L32" s="33"/>
      <c r="M32" s="33"/>
      <c r="N32" s="33"/>
      <c r="O32" s="33"/>
    </row>
    <row r="33" spans="1:15" s="13" customFormat="1" x14ac:dyDescent="0.25">
      <c r="A33" s="65" t="s">
        <v>560</v>
      </c>
      <c r="B33" s="66" t="s">
        <v>648</v>
      </c>
      <c r="C33" s="120" t="s">
        <v>620</v>
      </c>
      <c r="D33" s="303">
        <v>2</v>
      </c>
      <c r="E33" s="312"/>
      <c r="F33" s="312"/>
      <c r="G33" s="312">
        <f t="shared" si="0"/>
        <v>0</v>
      </c>
      <c r="H33" s="312"/>
      <c r="I33" s="312">
        <f t="shared" si="1"/>
        <v>0</v>
      </c>
      <c r="J33" s="33"/>
      <c r="K33" s="33"/>
      <c r="L33" s="35"/>
      <c r="M33" s="33"/>
      <c r="N33" s="33"/>
      <c r="O33" s="33"/>
    </row>
    <row r="34" spans="1:15" s="13" customFormat="1" x14ac:dyDescent="0.25">
      <c r="A34" s="65" t="s">
        <v>561</v>
      </c>
      <c r="B34" s="66" t="s">
        <v>649</v>
      </c>
      <c r="C34" s="120" t="s">
        <v>620</v>
      </c>
      <c r="D34" s="303">
        <v>4</v>
      </c>
      <c r="E34" s="312"/>
      <c r="F34" s="312"/>
      <c r="G34" s="312">
        <f t="shared" si="0"/>
        <v>0</v>
      </c>
      <c r="H34" s="312"/>
      <c r="I34" s="312">
        <f t="shared" si="1"/>
        <v>0</v>
      </c>
      <c r="J34" s="33"/>
      <c r="K34" s="33"/>
      <c r="L34" s="35"/>
      <c r="M34" s="33"/>
      <c r="N34" s="33"/>
      <c r="O34" s="33"/>
    </row>
    <row r="35" spans="1:15" s="13" customFormat="1" x14ac:dyDescent="0.25">
      <c r="A35" s="63" t="s">
        <v>26</v>
      </c>
      <c r="B35" s="62" t="s">
        <v>650</v>
      </c>
      <c r="C35" s="120" t="s">
        <v>869</v>
      </c>
      <c r="D35" s="70">
        <v>15</v>
      </c>
      <c r="E35" s="311"/>
      <c r="F35" s="311"/>
      <c r="G35" s="311"/>
      <c r="H35" s="311">
        <f t="shared" si="2"/>
        <v>0</v>
      </c>
      <c r="I35" s="311">
        <f t="shared" si="1"/>
        <v>0</v>
      </c>
      <c r="J35" s="33"/>
      <c r="K35" s="33"/>
      <c r="L35" s="33"/>
      <c r="M35" s="33"/>
      <c r="N35" s="33"/>
      <c r="O35" s="33"/>
    </row>
    <row r="36" spans="1:15" s="13" customFormat="1" x14ac:dyDescent="0.25">
      <c r="A36" s="65" t="s">
        <v>389</v>
      </c>
      <c r="B36" s="66" t="s">
        <v>650</v>
      </c>
      <c r="C36" s="67" t="s">
        <v>869</v>
      </c>
      <c r="D36" s="68">
        <v>18</v>
      </c>
      <c r="E36" s="312"/>
      <c r="F36" s="312"/>
      <c r="G36" s="312">
        <f t="shared" si="0"/>
        <v>0</v>
      </c>
      <c r="H36" s="312"/>
      <c r="I36" s="312">
        <f t="shared" si="1"/>
        <v>0</v>
      </c>
      <c r="J36" s="33"/>
      <c r="K36" s="33"/>
      <c r="L36" s="35"/>
      <c r="M36" s="33"/>
      <c r="N36" s="33"/>
      <c r="O36" s="33"/>
    </row>
    <row r="37" spans="1:15" s="13" customFormat="1" ht="63.75" customHeight="1" x14ac:dyDescent="0.25">
      <c r="A37" s="63" t="s">
        <v>29</v>
      </c>
      <c r="B37" s="62" t="s">
        <v>651</v>
      </c>
      <c r="C37" s="120" t="s">
        <v>869</v>
      </c>
      <c r="D37" s="70">
        <v>871.53599999999994</v>
      </c>
      <c r="E37" s="311"/>
      <c r="F37" s="311"/>
      <c r="G37" s="311"/>
      <c r="H37" s="311">
        <f t="shared" si="2"/>
        <v>0</v>
      </c>
      <c r="I37" s="311">
        <f t="shared" si="1"/>
        <v>0</v>
      </c>
      <c r="J37" s="33"/>
      <c r="K37" s="33"/>
      <c r="L37" s="33"/>
      <c r="M37" s="33"/>
      <c r="N37" s="33"/>
      <c r="O37" s="33"/>
    </row>
    <row r="38" spans="1:15" s="13" customFormat="1" ht="52.8" x14ac:dyDescent="0.25">
      <c r="A38" s="65" t="s">
        <v>550</v>
      </c>
      <c r="B38" s="66" t="s">
        <v>652</v>
      </c>
      <c r="C38" s="67" t="s">
        <v>869</v>
      </c>
      <c r="D38" s="303">
        <f>1300.8*0.67</f>
        <v>871.53599999999994</v>
      </c>
      <c r="E38" s="312"/>
      <c r="F38" s="312"/>
      <c r="G38" s="312">
        <f t="shared" si="0"/>
        <v>0</v>
      </c>
      <c r="H38" s="312"/>
      <c r="I38" s="312">
        <f t="shared" si="1"/>
        <v>0</v>
      </c>
      <c r="J38" s="33"/>
      <c r="K38" s="33"/>
      <c r="L38" s="35"/>
      <c r="M38" s="33"/>
      <c r="N38" s="33"/>
      <c r="O38" s="33"/>
    </row>
    <row r="39" spans="1:15" s="13" customFormat="1" ht="26.4" x14ac:dyDescent="0.25">
      <c r="A39" s="65" t="s">
        <v>551</v>
      </c>
      <c r="B39" s="66" t="s">
        <v>617</v>
      </c>
      <c r="C39" s="67" t="s">
        <v>884</v>
      </c>
      <c r="D39" s="303">
        <v>1.3</v>
      </c>
      <c r="E39" s="312"/>
      <c r="F39" s="312"/>
      <c r="G39" s="312">
        <f t="shared" si="0"/>
        <v>0</v>
      </c>
      <c r="H39" s="312"/>
      <c r="I39" s="312">
        <f t="shared" si="1"/>
        <v>0</v>
      </c>
      <c r="J39" s="33"/>
      <c r="K39" s="33"/>
      <c r="L39" s="35"/>
      <c r="M39" s="33"/>
      <c r="N39" s="33"/>
      <c r="O39" s="33"/>
    </row>
    <row r="40" spans="1:15" s="13" customFormat="1" ht="76.5" customHeight="1" x14ac:dyDescent="0.25">
      <c r="A40" s="63" t="s">
        <v>32</v>
      </c>
      <c r="B40" s="62" t="s">
        <v>653</v>
      </c>
      <c r="C40" s="120" t="s">
        <v>869</v>
      </c>
      <c r="D40" s="70">
        <f>D37</f>
        <v>871.53599999999994</v>
      </c>
      <c r="E40" s="311"/>
      <c r="F40" s="311"/>
      <c r="G40" s="311"/>
      <c r="H40" s="311">
        <f t="shared" si="2"/>
        <v>0</v>
      </c>
      <c r="I40" s="311">
        <f t="shared" si="1"/>
        <v>0</v>
      </c>
      <c r="J40" s="33"/>
      <c r="K40" s="33"/>
      <c r="L40" s="33"/>
      <c r="M40" s="33"/>
      <c r="N40" s="33"/>
      <c r="O40" s="33"/>
    </row>
    <row r="41" spans="1:15" s="13" customFormat="1" ht="52.8" x14ac:dyDescent="0.25">
      <c r="A41" s="65" t="s">
        <v>393</v>
      </c>
      <c r="B41" s="66" t="s">
        <v>654</v>
      </c>
      <c r="C41" s="67" t="s">
        <v>618</v>
      </c>
      <c r="D41" s="68">
        <v>805.3</v>
      </c>
      <c r="E41" s="312"/>
      <c r="F41" s="312"/>
      <c r="G41" s="312">
        <f t="shared" si="0"/>
        <v>0</v>
      </c>
      <c r="H41" s="312"/>
      <c r="I41" s="312">
        <f t="shared" si="1"/>
        <v>0</v>
      </c>
      <c r="J41" s="33"/>
      <c r="K41" s="33"/>
      <c r="L41" s="35"/>
      <c r="M41" s="33"/>
      <c r="N41" s="33"/>
      <c r="O41" s="33"/>
    </row>
    <row r="42" spans="1:15" s="13" customFormat="1" x14ac:dyDescent="0.25">
      <c r="A42" s="216"/>
      <c r="B42" s="198" t="s">
        <v>866</v>
      </c>
      <c r="C42" s="198"/>
      <c r="D42" s="317"/>
      <c r="E42" s="317"/>
      <c r="F42" s="317"/>
      <c r="G42" s="247">
        <f>SUM(G13:G41)</f>
        <v>0</v>
      </c>
      <c r="H42" s="247">
        <f t="shared" ref="H42:I42" si="3">SUM(H13:H41)</f>
        <v>0</v>
      </c>
      <c r="I42" s="247">
        <f t="shared" si="3"/>
        <v>0</v>
      </c>
      <c r="J42" s="35"/>
      <c r="K42" s="35"/>
      <c r="L42" s="35"/>
      <c r="M42" s="35"/>
      <c r="N42" s="33"/>
      <c r="O42" s="33"/>
    </row>
    <row r="43" spans="1:15" s="13" customFormat="1" x14ac:dyDescent="0.25">
      <c r="H43" s="33"/>
      <c r="I43" s="34"/>
      <c r="J43" s="33"/>
      <c r="K43" s="33"/>
      <c r="L43" s="33"/>
      <c r="M43" s="33"/>
      <c r="N43" s="33"/>
      <c r="O43" s="33"/>
    </row>
    <row r="44" spans="1:15" s="13" customFormat="1" x14ac:dyDescent="0.25">
      <c r="H44" s="33"/>
      <c r="I44" s="34"/>
      <c r="J44" s="33"/>
      <c r="K44" s="33"/>
      <c r="L44" s="33"/>
      <c r="M44" s="33"/>
      <c r="N44" s="33"/>
      <c r="O44" s="33"/>
    </row>
    <row r="45" spans="1:15" s="13" customFormat="1" x14ac:dyDescent="0.25">
      <c r="B45" s="593" t="s">
        <v>1146</v>
      </c>
      <c r="C45" s="18"/>
      <c r="H45" s="33"/>
      <c r="I45" s="34"/>
      <c r="J45" s="33"/>
      <c r="K45" s="33"/>
      <c r="L45" s="33"/>
      <c r="M45" s="33"/>
      <c r="N45" s="33"/>
      <c r="O45" s="33"/>
    </row>
    <row r="46" spans="1:15" x14ac:dyDescent="0.25">
      <c r="B46" s="595" t="s">
        <v>1150</v>
      </c>
    </row>
  </sheetData>
  <mergeCells count="10">
    <mergeCell ref="A4:I4"/>
    <mergeCell ref="A5:I5"/>
    <mergeCell ref="A7:I7"/>
    <mergeCell ref="A8:I8"/>
    <mergeCell ref="G10:I10"/>
    <mergeCell ref="A10:A11"/>
    <mergeCell ref="B10:B11"/>
    <mergeCell ref="C10:C11"/>
    <mergeCell ref="D10:D11"/>
    <mergeCell ref="E10:F10"/>
  </mergeCells>
  <phoneticPr fontId="27" type="noConversion"/>
  <pageMargins left="0.31496062992125984" right="0.31496062992125984" top="0.74803149606299213" bottom="0.74803149606299213" header="0.31496062992125984" footer="0.31496062992125984"/>
  <pageSetup paperSize="9" scale="5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8</vt:i4>
      </vt:variant>
    </vt:vector>
  </HeadingPairs>
  <TitlesOfParts>
    <vt:vector size="24" baseType="lpstr">
      <vt:lpstr>СВОДНАЯ</vt:lpstr>
      <vt:lpstr>Ф-2.2.1 КЖ</vt:lpstr>
      <vt:lpstr>Ф-2.2.2 Рампа</vt:lpstr>
      <vt:lpstr>Ф-2.2.3 Переходы</vt:lpstr>
      <vt:lpstr>Ф-2.2.4 Наливные полы</vt:lpstr>
      <vt:lpstr>Ф-2.2.5 АР</vt:lpstr>
      <vt:lpstr>Ф-2.2.6 Противпож.водопр</vt:lpstr>
      <vt:lpstr>Ф-2.2.7 Вентиляция</vt:lpstr>
      <vt:lpstr>Ф-2.2.8 Дымоудаление</vt:lpstr>
      <vt:lpstr>Ф-2.2.9 Спринкл.пожаротуш</vt:lpstr>
      <vt:lpstr>Ф-2.2.10 Оросит.сеть</vt:lpstr>
      <vt:lpstr>Ф-2.2.11 Дренчер.завеса</vt:lpstr>
      <vt:lpstr>Ф-2.2.12 Сброс условно-чист.вод</vt:lpstr>
      <vt:lpstr>Ф-2.2.13 ПС</vt:lpstr>
      <vt:lpstr>Ф-2.2.14 ЭОМ</vt:lpstr>
      <vt:lpstr>Ф-2.2.15 Оснащен.парковки</vt:lpstr>
      <vt:lpstr>'Ф-2.2.1 КЖ'!Заголовки_для_печати</vt:lpstr>
      <vt:lpstr>'Ф-2.2.2 Рампа'!Заголовки_для_печати</vt:lpstr>
      <vt:lpstr>'Ф-2.2.10 Оросит.сеть'!Область_печати</vt:lpstr>
      <vt:lpstr>'Ф-2.2.11 Дренчер.завеса'!Область_печати</vt:lpstr>
      <vt:lpstr>'Ф-2.2.12 Сброс условно-чист.вод'!Область_печати</vt:lpstr>
      <vt:lpstr>'Ф-2.2.3 Переходы'!Область_печати</vt:lpstr>
      <vt:lpstr>'Ф-2.2.6 Противпож.водопр'!Область_печати</vt:lpstr>
      <vt:lpstr>'Ф-2.2.9 Спринкл.пожаротуш'!Область_печати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 Нарежная</dc:creator>
  <cp:lastModifiedBy>Оксана Нарежная</cp:lastModifiedBy>
  <cp:lastPrinted>2023-02-16T09:35:33Z</cp:lastPrinted>
  <dcterms:created xsi:type="dcterms:W3CDTF">2008-01-31T10:32:01Z</dcterms:created>
  <dcterms:modified xsi:type="dcterms:W3CDTF">2023-02-16T11:51:37Z</dcterms:modified>
</cp:coreProperties>
</file>